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 Nop\05 งานนโยบายกระทรวง\งานปี 65\01 ผู้บริหาร &amp; ผู้ตรวจราชการ  ปี 65\05 ประชุม ผตร. วันที่ 18-01-65\รายงานรายสินค้า 10 ชนิด\จากหน่วยงาน\มกราคม 65\"/>
    </mc:Choice>
  </mc:AlternateContent>
  <bookViews>
    <workbookView xWindow="0" yWindow="0" windowWidth="20490" windowHeight="9075" activeTab="4"/>
  </bookViews>
  <sheets>
    <sheet name="ข้าว" sheetId="7" r:id="rId1"/>
    <sheet name="มะม่วง" sheetId="6" r:id="rId2"/>
    <sheet name="กล้วยน้ำว้า" sheetId="5" r:id="rId3"/>
    <sheet name="ชะอม" sheetId="8" r:id="rId4"/>
    <sheet name="ข่า" sheetId="9" r:id="rId5"/>
  </sheets>
  <definedNames>
    <definedName name="_xlnm.Print_Area" localSheetId="2">กล้วยน้ำว้า!$A$1:$D$26</definedName>
    <definedName name="_xlnm.Print_Area" localSheetId="4">ข่า!$A$1:$C$23</definedName>
    <definedName name="_xlnm.Print_Area" localSheetId="0">ข้าว!$A$1:$C$26</definedName>
    <definedName name="_xlnm.Print_Area" localSheetId="3">ชะอม!$A$1:$C$23</definedName>
    <definedName name="_xlnm.Print_Area" localSheetId="1">มะม่วง!$A$1:$C$37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7" l="1"/>
  <c r="C19" i="9" l="1"/>
  <c r="B19" i="9"/>
  <c r="C10" i="9"/>
  <c r="B10" i="9"/>
  <c r="C7" i="9"/>
  <c r="B7" i="9"/>
  <c r="B17" i="9" s="1"/>
  <c r="C19" i="8"/>
  <c r="B19" i="8"/>
  <c r="C9" i="8"/>
  <c r="B9" i="8"/>
  <c r="C6" i="8"/>
  <c r="C17" i="8" s="1"/>
  <c r="B6" i="8"/>
  <c r="C22" i="7"/>
  <c r="B22" i="7"/>
  <c r="C7" i="7"/>
  <c r="B7" i="7"/>
  <c r="C14" i="7"/>
  <c r="B14" i="7"/>
  <c r="C8" i="7"/>
  <c r="C5" i="6"/>
  <c r="D5" i="5"/>
  <c r="D4" i="5"/>
  <c r="C5" i="5"/>
  <c r="C20" i="8" l="1"/>
  <c r="B24" i="7"/>
  <c r="C17" i="9"/>
  <c r="B22" i="9" s="1"/>
  <c r="B20" i="9"/>
  <c r="B17" i="8"/>
  <c r="B22" i="8" s="1"/>
  <c r="C20" i="7"/>
  <c r="C23" i="7" s="1"/>
  <c r="B20" i="7"/>
  <c r="B20" i="8" l="1"/>
  <c r="B21" i="8" s="1"/>
  <c r="B25" i="7"/>
  <c r="C20" i="9"/>
  <c r="B21" i="9" s="1"/>
  <c r="B23" i="7"/>
  <c r="C20" i="6" l="1"/>
  <c r="B20" i="6"/>
  <c r="C15" i="6"/>
  <c r="C24" i="6" s="1"/>
  <c r="B15" i="6"/>
  <c r="B24" i="6" s="1"/>
  <c r="C29" i="6" l="1"/>
  <c r="B27" i="6"/>
  <c r="C28" i="6" s="1"/>
  <c r="D12" i="5"/>
  <c r="C12" i="5"/>
  <c r="D9" i="5"/>
  <c r="C9" i="5"/>
  <c r="C17" i="5" s="1"/>
  <c r="C20" i="5" l="1"/>
  <c r="D17" i="5"/>
  <c r="D20" i="5" s="1"/>
  <c r="C21" i="5" s="1"/>
  <c r="C22" i="5" l="1"/>
</calcChain>
</file>

<file path=xl/sharedStrings.xml><?xml version="1.0" encoding="utf-8"?>
<sst xmlns="http://schemas.openxmlformats.org/spreadsheetml/2006/main" count="160" uniqueCount="119">
  <si>
    <t>1. การเตรียมดิน</t>
  </si>
  <si>
    <t>2. ค่าหน่อพันธุ์</t>
  </si>
  <si>
    <t>3. ค่าปุ๋ย</t>
  </si>
  <si>
    <t>4. สารเคมีป้องกันกำจัดโรคและแมลง</t>
  </si>
  <si>
    <t>5. สารชีวภัณฑ์ป้องกันกำจัดโรคและแมลง</t>
  </si>
  <si>
    <t xml:space="preserve">   - รดน้ำ</t>
  </si>
  <si>
    <t xml:space="preserve">   - ตัดหญ้า</t>
  </si>
  <si>
    <t>6. สารเคมีจำกัดวัชพืช</t>
  </si>
  <si>
    <t xml:space="preserve">   - ค่าแรงงานปลูก</t>
  </si>
  <si>
    <t xml:space="preserve">   - ค่าแรงตัดหญ้า</t>
  </si>
  <si>
    <t xml:space="preserve">   - ค่าแรงงานใส่ปุ๋ย</t>
  </si>
  <si>
    <t xml:space="preserve">   - ค่าแรงงานพ่นสารป้อกกันกำจัดโรคและแมลง</t>
  </si>
  <si>
    <t>7. ค่าพลังงาน (ไฟฟ้า/น้ำมันเชื้อเพลิง)</t>
  </si>
  <si>
    <t>8. ค่าแรงงาน</t>
  </si>
  <si>
    <t>รวมต้นทุน</t>
  </si>
  <si>
    <t>ผลผลิตเฉลี่ยต่อไร่ (กิโลกรัม)</t>
  </si>
  <si>
    <t>กำไร</t>
  </si>
  <si>
    <t xml:space="preserve"> - ลดค่าแรงงาน 100 บาท</t>
  </si>
  <si>
    <t xml:space="preserve"> - ลดค่าสารเคมีป้องกันกำจัดโรคและแมลง โดยใช้สารชีวภัณฑ์ทดแทน เป็นเงิน 30 บาท</t>
  </si>
  <si>
    <t xml:space="preserve"> - ลดค่าสารเคมีกำจัดวัชพืช โดยใช้วิธีตัดหญ้าร่วมด้วยเป็นเงิน 130 บาท</t>
  </si>
  <si>
    <t xml:space="preserve"> - ลดค่าแรง 200 บาท</t>
  </si>
  <si>
    <t>รายการ</t>
  </si>
  <si>
    <t>ต้นทุน (บาท/ไร่)</t>
  </si>
  <si>
    <t>ต้นทุน (ก่อน)</t>
  </si>
  <si>
    <t>ต้นทุน (หลัง)</t>
  </si>
  <si>
    <t>1. ค่าปุ๋ยอินทรีย์</t>
  </si>
  <si>
    <t>2. ค่าปุ๋ยเคมีทางดิน</t>
  </si>
  <si>
    <t>3. ค่าปุ๋ยเคมีทางใบ</t>
  </si>
  <si>
    <t>4. ค่าสารเคมีป้องกันกำจัดแมลง</t>
  </si>
  <si>
    <t>5. ค่าสารเคมีป้องกันกำจัดโรค</t>
  </si>
  <si>
    <t>6. ค่าสารชีวภัณฑ์ป้องกันกำจัดแมลง</t>
  </si>
  <si>
    <t>7. ค่าสารชีวภัณฑ์ป้องกันกำจัดโรค</t>
  </si>
  <si>
    <t>8. ฮอร์โมนพืช</t>
  </si>
  <si>
    <t>10. ค่าสารเคมีกำจัดวัชพืช</t>
  </si>
  <si>
    <t>11. ค่าถุงห่อผล</t>
  </si>
  <si>
    <t>12. ค่าแรงงาน</t>
  </si>
  <si>
    <t xml:space="preserve">    - ค่าแรงห่อผล</t>
  </si>
  <si>
    <t xml:space="preserve">    - ค่าแรงตัดแต่งกิ่ง</t>
  </si>
  <si>
    <t xml:space="preserve">    - ค่าแรงกำจัดวัชพืช</t>
  </si>
  <si>
    <t xml:space="preserve">    - ค่าแรงพ่นสารเคมี, ชีวภัณฑ์, ใส่ปุ๋ย</t>
  </si>
  <si>
    <t>13. ค่าพลังงาน (น้ำมันเชื้อเพลิง/ไฟฟ้า)</t>
  </si>
  <si>
    <t xml:space="preserve">    - พ่นสารเคมี, ชีวภัณฑ์</t>
  </si>
  <si>
    <t xml:space="preserve">    - รดน้ำ</t>
  </si>
  <si>
    <t xml:space="preserve">    - กำจัดวัชพืช (ตัดหญ้า)</t>
  </si>
  <si>
    <t xml:space="preserve"> - ลดค่าสารเคมีป้องกันกำจัดโรคและแมลง โดยใช้สารชีวภัณฑ์ทดแทน เป็นเงิน 700 บาท</t>
  </si>
  <si>
    <t xml:space="preserve"> - ลดค่าฮอร์โมนพืช 200 บาท</t>
  </si>
  <si>
    <t xml:space="preserve"> - ลดค่าสารชลอการเจริญเติบโต (สารแพคโคลบิวทราโซล) 160 บาท</t>
  </si>
  <si>
    <t xml:space="preserve"> - ลดค่าสารเคมีกำจัดวัชพืช 300 บาท</t>
  </si>
  <si>
    <t xml:space="preserve"> - ลดค่าถุงห่อผล 600 บาท</t>
  </si>
  <si>
    <t>ก่อน</t>
  </si>
  <si>
    <t>หลัง</t>
  </si>
  <si>
    <t>ค่าเตรียมดิน</t>
  </si>
  <si>
    <t xml:space="preserve"> - อัตราการหว่าน (กก./ไร่)</t>
  </si>
  <si>
    <t>25-30</t>
  </si>
  <si>
    <t>15-20</t>
  </si>
  <si>
    <t xml:space="preserve">ค่าเมล็ดพันธุ์ </t>
  </si>
  <si>
    <t>ค่าปุ๋ยเคมี</t>
  </si>
  <si>
    <t>ค่าสารเคมีป้องกันกำจัดศัตรูพืช</t>
  </si>
  <si>
    <t xml:space="preserve"> - สารเคมีป้องกันกำจัดวัชพืช</t>
  </si>
  <si>
    <t xml:space="preserve"> - สารเคมีป้องกันกำจัดแมลงศัตรูพืช</t>
  </si>
  <si>
    <t xml:space="preserve"> - สารเคมีป้องกันกำจัดโรคพืช</t>
  </si>
  <si>
    <t xml:space="preserve"> - ฮอร์โมนบำรุงพืช</t>
  </si>
  <si>
    <t xml:space="preserve"> - สารชีวภัณฑ์</t>
  </si>
  <si>
    <t>ค่าจ้างแรงงาน</t>
  </si>
  <si>
    <t xml:space="preserve"> - ค่าจ้างหว่านข้าว</t>
  </si>
  <si>
    <t xml:space="preserve"> - ค่าจ้างฉีดพ่นสารเคมี </t>
  </si>
  <si>
    <t xml:space="preserve"> - ค่าจ้างตัดข้าวปน </t>
  </si>
  <si>
    <t>ค่าเก็บเกี่ยวนวด + ขนส่ง</t>
  </si>
  <si>
    <t>ค่าสูบน้ำ</t>
  </si>
  <si>
    <t>หมายเหตุ : ข้อมูลต้นทุนการผลิตยังไม่รวมค่าเช่านา (1,000 - 1,500 บาทต่อไร่)</t>
  </si>
  <si>
    <t>ก่อนเข้าร่วม</t>
  </si>
  <si>
    <t>หลังเข้าร่วม</t>
  </si>
  <si>
    <t>(บาท/ไร่)</t>
  </si>
  <si>
    <t xml:space="preserve">1. ค่าเตรียมแปลง </t>
  </si>
  <si>
    <t xml:space="preserve">   - สารเคมีกำจัดแมลง</t>
  </si>
  <si>
    <t xml:space="preserve"> </t>
  </si>
  <si>
    <t xml:space="preserve">   - สารชีวภัณฑ์กำจัดแมลง</t>
  </si>
  <si>
    <t xml:space="preserve">   - สารเคมีกำจัดโรคพืช</t>
  </si>
  <si>
    <t xml:space="preserve">   - สารชีวภัณฑ์กำจัดโรคพืช</t>
  </si>
  <si>
    <t>ต้นทุนการผลิต (ก่อน) บาท/ไร่</t>
  </si>
  <si>
    <t>ต้นทุนการผลิต (หลัง) บาท/ไร่</t>
  </si>
  <si>
    <t>รายได้ (เฉลี่ย 13.66 บาท/กก.)</t>
  </si>
  <si>
    <t>รายได้เพิ่มขึ้น (บาท/ไร่)</t>
  </si>
  <si>
    <t>ลดค่าใช้จ่าย (บาท/ไร่)</t>
  </si>
  <si>
    <t xml:space="preserve"> - ลดค่าปุ๋ยเคมี เนื่องจากลดปริมาณการใส่ปุ๋ย/ต้น และลดจำนวนครั้งในการใส่ปุ๋ย เป็นเงิน 1,578 บาท </t>
  </si>
  <si>
    <t>9. ค่าสารชลอการเจริญเติบโต 
(สารแพคโคลบิวทราโซล)</t>
  </si>
  <si>
    <t>รายได้ (เฉลี่ย 16.88 บาท/กก.)</t>
  </si>
  <si>
    <t xml:space="preserve"> - ลดค่าปุ๋ยเคมี เป็นเงิน 710 บาท </t>
  </si>
  <si>
    <t>เฉลี่ย (บาท/ไร่)</t>
  </si>
  <si>
    <t>รายได้ (เฉลี่ย 6.98 บาท/กก.)</t>
  </si>
  <si>
    <t xml:space="preserve">กำไร </t>
  </si>
  <si>
    <t>2. ค่าต้นพันธุ์</t>
  </si>
  <si>
    <t>4. ค่าสารป้องกันกำจัดแมลงและโรคพืช</t>
  </si>
  <si>
    <t>5. ค่าจ้างในการฉีดพ่นป้องกันกำจัดแมลงและโรคพืช</t>
  </si>
  <si>
    <t xml:space="preserve">   - ค่าปุ๋ยเคมี</t>
  </si>
  <si>
    <t>6. ค่าน้ำมัน/ไฟฟ้า</t>
  </si>
  <si>
    <t xml:space="preserve">   - ค่าปุ๋ยหมัก/อินทรีย์</t>
  </si>
  <si>
    <t xml:space="preserve">หมายเหตุ : ข้อมูลต้นทุนการผลิตยังไม่รวมค่าเช่าพื้นที่และระบบน้ำ </t>
  </si>
  <si>
    <t>รายได้ (เฉลี่ย 24.10 บาท/กก.)</t>
  </si>
  <si>
    <t>3. ค่าฟางคลุมดิน</t>
  </si>
  <si>
    <t>4. ค่าปุ๋ย</t>
  </si>
  <si>
    <t xml:space="preserve">   - ค่าปุ๋ยหมัก/อินทรีย์/ปุ๋ยคอก</t>
  </si>
  <si>
    <t>หมายเหตุ : ข้อมูลต้นทุนการผลิตยังไม่รวมค่าเช่าพื้นที่</t>
  </si>
  <si>
    <r>
      <t xml:space="preserve">7. ค่าจ้างเก็บเกี่ยว </t>
    </r>
    <r>
      <rPr>
        <sz val="16"/>
        <color theme="1"/>
        <rFont val="TH SarabunPSK"/>
        <family val="2"/>
      </rPr>
      <t>(วันละ 1 ชั่วโมงๆ ละ 30 บาท เดือนละ 8 ชั่วโมง)</t>
    </r>
  </si>
  <si>
    <t>ต้นทุนการผลิตกล้วยน้ำว้า (เฉลี่ยต่อไร่) จังหวัดอ่างทอง</t>
  </si>
  <si>
    <t>ต้นทุนการผลิตมะม่วง (เฉลี่ยต่อไร่) จังหวัดอ่างทอง</t>
  </si>
  <si>
    <t>ต้นทุนการผลิตข้าว (เฉลี่ยต่อไร่) จังหวัดอ่างทอง</t>
  </si>
  <si>
    <t>ต้นทุนการผลิตชะอม (เฉลี่ยต่อไร่) จังหวัดอ่างทอง</t>
  </si>
  <si>
    <t>ต้นทุนการผลิตข่า (เฉลี่ยต่อไร่) จังหวัดอ่างทอง</t>
  </si>
  <si>
    <t xml:space="preserve"> - ลดค่าสารเคมีป้องกันกำจัดศัตรูพืช โดยใช้สารชีวภัณฑ์ทดแทน เป็นเงิน 100 บาท</t>
  </si>
  <si>
    <t xml:space="preserve"> - ลดค่าเมล็ดพันธุ์ เนื่องจากลดปริมาณเมล็ดพันธุ์ข้าวลง 5 กก.ต่อไร่ เป็นเงิน 166 บาท </t>
  </si>
  <si>
    <t xml:space="preserve"> - ลดค่าปุ๋ยเคมี เป็นเงิน 1,354 บาท </t>
  </si>
  <si>
    <t xml:space="preserve"> - ลดค่าสารเคมีป้องกันกำจัดแมลงและโรคพืช เป็นเงิน 480 บาท</t>
  </si>
  <si>
    <t xml:space="preserve"> - ลดค่าปุ๋ยเคมี เป็นเงิน 1,200 บาท </t>
  </si>
  <si>
    <t xml:space="preserve"> - ลดค่าสารเคมีป้องกันกำจัดแมลงและโรคพืช เป็นเงิน 305 บาท</t>
  </si>
  <si>
    <t xml:space="preserve"> - ลดค่าแรง  134 บาท</t>
  </si>
  <si>
    <t xml:space="preserve"> - ลดค่าจ้างในการฉีดพ่นป้องกันกำจัดแมลงและโรคพืช เป็นเงิน 200 บาท</t>
  </si>
  <si>
    <t xml:space="preserve"> - ลดค่าปุ๋ยเคมี เนื่องจากลดปริมาณการใส่ปุ๋ย และลดจำนวนครั้งในการใส่ปุ๋ย เป็นเงิน 288 บาท </t>
  </si>
  <si>
    <t>*ปี 2564-65 ขาดทุนเนื่องจากประสบภัยแล้ง สถานการณ์โควิด อุทกภัย และราคาผลผลิตตกต่ำ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</si>
</sst>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_-* #,##0.00_-;\-* #,##0.00_-;_-* &quot;-&quot;??_-;_-@_-"/>
    <numFmt numFmtId="188" formatCode="_-* #,##0_-;\-* #,##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sz val="15"/>
      <color theme="1"/>
      <name val="TH SarabunPSK"/>
      <family val="2"/>
    </font>
    <font>
      <b/>
      <sz val="16"/>
      <name val="TH SarabunPSK"/>
      <family val="2"/>
    </font>
    <font>
      <b/>
      <u/>
      <sz val="16"/>
      <color theme="1"/>
      <name val="TH SarabunPSK"/>
      <family val="2"/>
    </font>
    <font>
      <b/>
      <u val="singleAccounting"/>
      <sz val="16"/>
      <color theme="1"/>
      <name val="TH SarabunPSK"/>
      <family val="2"/>
    </font>
    <font>
      <b/>
      <sz val="15"/>
      <color theme="1"/>
      <name val="TH SarabunPSK"/>
      <family val="2"/>
    </font>
    <font>
      <sz val="16"/>
      <name val="TH SarabunPSK"/>
      <family val="2"/>
    </font>
    <font>
      <b/>
      <u/>
      <sz val="16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87" fontId="3" fillId="0" borderId="0" applyFont="0" applyFill="0" applyBorder="0" applyAlignment="0" applyProtection="0"/>
  </cellStyleXfs>
  <cellXfs count="116">
    <xf numFmtId="0" fontId="0" fillId="0" borderId="0" xfId="0"/>
    <xf numFmtId="49" fontId="1" fillId="0" borderId="0" xfId="0" applyNumberFormat="1" applyFont="1"/>
    <xf numFmtId="49" fontId="2" fillId="0" borderId="0" xfId="0" applyNumberFormat="1" applyFont="1"/>
    <xf numFmtId="2" fontId="1" fillId="0" borderId="0" xfId="0" applyNumberFormat="1" applyFont="1" applyAlignment="1">
      <alignment horizontal="center"/>
    </xf>
    <xf numFmtId="49" fontId="1" fillId="0" borderId="3" xfId="0" applyNumberFormat="1" applyFont="1" applyBorder="1"/>
    <xf numFmtId="49" fontId="1" fillId="0" borderId="4" xfId="0" applyNumberFormat="1" applyFont="1" applyBorder="1" applyAlignment="1">
      <alignment wrapText="1"/>
    </xf>
    <xf numFmtId="187" fontId="1" fillId="0" borderId="3" xfId="1" applyFont="1" applyBorder="1" applyAlignment="1">
      <alignment horizontal="center"/>
    </xf>
    <xf numFmtId="187" fontId="1" fillId="0" borderId="4" xfId="1" applyFont="1" applyBorder="1" applyAlignment="1">
      <alignment horizontal="center" vertical="top"/>
    </xf>
    <xf numFmtId="49" fontId="2" fillId="0" borderId="2" xfId="0" applyNumberFormat="1" applyFont="1" applyBorder="1"/>
    <xf numFmtId="49" fontId="2" fillId="0" borderId="3" xfId="0" applyNumberFormat="1" applyFont="1" applyBorder="1"/>
    <xf numFmtId="49" fontId="1" fillId="0" borderId="5" xfId="0" applyNumberFormat="1" applyFont="1" applyBorder="1" applyAlignment="1">
      <alignment wrapText="1"/>
    </xf>
    <xf numFmtId="187" fontId="1" fillId="0" borderId="5" xfId="1" applyFont="1" applyBorder="1" applyAlignment="1">
      <alignment horizontal="center" vertical="top"/>
    </xf>
    <xf numFmtId="187" fontId="2" fillId="0" borderId="3" xfId="1" applyFont="1" applyBorder="1" applyAlignment="1">
      <alignment horizontal="center"/>
    </xf>
    <xf numFmtId="187" fontId="2" fillId="0" borderId="2" xfId="1" applyFont="1" applyBorder="1" applyAlignment="1">
      <alignment horizontal="center"/>
    </xf>
    <xf numFmtId="187" fontId="2" fillId="0" borderId="3" xfId="1" applyFont="1" applyBorder="1" applyAlignment="1"/>
    <xf numFmtId="187" fontId="2" fillId="0" borderId="1" xfId="1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187" fontId="1" fillId="0" borderId="1" xfId="1" applyFont="1" applyBorder="1" applyAlignment="1">
      <alignment horizontal="center"/>
    </xf>
    <xf numFmtId="2" fontId="1" fillId="0" borderId="7" xfId="0" applyNumberFormat="1" applyFont="1" applyBorder="1" applyAlignment="1">
      <alignment horizontal="center"/>
    </xf>
    <xf numFmtId="49" fontId="2" fillId="0" borderId="1" xfId="0" applyNumberFormat="1" applyFont="1" applyBorder="1"/>
    <xf numFmtId="49" fontId="1" fillId="0" borderId="6" xfId="0" applyNumberFormat="1" applyFont="1" applyBorder="1"/>
    <xf numFmtId="49" fontId="1" fillId="0" borderId="0" xfId="0" applyNumberFormat="1" applyFont="1" applyBorder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/>
    <xf numFmtId="188" fontId="2" fillId="0" borderId="1" xfId="1" applyNumberFormat="1" applyFont="1" applyBorder="1"/>
    <xf numFmtId="0" fontId="2" fillId="0" borderId="1" xfId="0" applyFont="1" applyBorder="1" applyAlignment="1">
      <alignment vertical="center" wrapText="1"/>
    </xf>
    <xf numFmtId="188" fontId="2" fillId="0" borderId="1" xfId="1" applyNumberFormat="1" applyFont="1" applyBorder="1" applyAlignment="1">
      <alignment vertical="top"/>
    </xf>
    <xf numFmtId="0" fontId="1" fillId="0" borderId="1" xfId="0" applyFont="1" applyBorder="1"/>
    <xf numFmtId="188" fontId="1" fillId="0" borderId="1" xfId="1" applyNumberFormat="1" applyFont="1" applyBorder="1"/>
    <xf numFmtId="0" fontId="2" fillId="2" borderId="1" xfId="0" applyFont="1" applyFill="1" applyBorder="1"/>
    <xf numFmtId="49" fontId="4" fillId="0" borderId="0" xfId="0" applyNumberFormat="1" applyFont="1"/>
    <xf numFmtId="2" fontId="4" fillId="0" borderId="0" xfId="0" applyNumberFormat="1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vertical="center"/>
    </xf>
    <xf numFmtId="2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/>
    <xf numFmtId="49" fontId="2" fillId="0" borderId="1" xfId="0" applyNumberFormat="1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187" fontId="1" fillId="0" borderId="1" xfId="1" applyFont="1" applyBorder="1" applyAlignment="1">
      <alignment horizontal="right"/>
    </xf>
    <xf numFmtId="4" fontId="2" fillId="0" borderId="1" xfId="0" applyNumberFormat="1" applyFont="1" applyBorder="1" applyAlignment="1">
      <alignment horizontal="center"/>
    </xf>
    <xf numFmtId="3" fontId="1" fillId="0" borderId="0" xfId="0" applyNumberFormat="1" applyFont="1"/>
    <xf numFmtId="0" fontId="2" fillId="0" borderId="11" xfId="0" applyFont="1" applyBorder="1" applyAlignment="1">
      <alignment horizontal="left" vertical="center"/>
    </xf>
    <xf numFmtId="0" fontId="5" fillId="4" borderId="11" xfId="0" applyFont="1" applyFill="1" applyBorder="1" applyAlignment="1">
      <alignment horizontal="left"/>
    </xf>
    <xf numFmtId="3" fontId="2" fillId="0" borderId="1" xfId="0" applyNumberFormat="1" applyFont="1" applyBorder="1" applyAlignment="1">
      <alignment horizontal="right"/>
    </xf>
    <xf numFmtId="3" fontId="2" fillId="0" borderId="1" xfId="0" applyNumberFormat="1" applyFont="1" applyBorder="1" applyAlignment="1"/>
    <xf numFmtId="0" fontId="1" fillId="0" borderId="0" xfId="0" applyFont="1" applyFill="1"/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 applyAlignment="1">
      <alignment horizontal="right"/>
    </xf>
    <xf numFmtId="0" fontId="2" fillId="3" borderId="1" xfId="0" applyFont="1" applyFill="1" applyBorder="1" applyAlignment="1">
      <alignment horizontal="left"/>
    </xf>
    <xf numFmtId="3" fontId="6" fillId="3" borderId="1" xfId="0" applyNumberFormat="1" applyFont="1" applyFill="1" applyBorder="1" applyAlignment="1">
      <alignment horizontal="right"/>
    </xf>
    <xf numFmtId="188" fontId="7" fillId="2" borderId="1" xfId="1" applyNumberFormat="1" applyFont="1" applyFill="1" applyBorder="1"/>
    <xf numFmtId="187" fontId="2" fillId="0" borderId="1" xfId="1" applyFont="1" applyBorder="1" applyAlignment="1">
      <alignment horizontal="right"/>
    </xf>
    <xf numFmtId="49" fontId="1" fillId="0" borderId="0" xfId="0" applyNumberFormat="1" applyFont="1"/>
    <xf numFmtId="0" fontId="2" fillId="0" borderId="0" xfId="0" applyFont="1" applyAlignment="1">
      <alignment horizont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4" fontId="2" fillId="0" borderId="11" xfId="0" applyNumberFormat="1" applyFont="1" applyBorder="1" applyAlignment="1">
      <alignment horizontal="center"/>
    </xf>
    <xf numFmtId="4" fontId="2" fillId="0" borderId="13" xfId="0" applyNumberFormat="1" applyFont="1" applyBorder="1" applyAlignment="1">
      <alignment horizontal="center"/>
    </xf>
    <xf numFmtId="49" fontId="1" fillId="0" borderId="6" xfId="0" applyNumberFormat="1" applyFont="1" applyBorder="1"/>
    <xf numFmtId="49" fontId="1" fillId="0" borderId="0" xfId="0" applyNumberFormat="1" applyFont="1"/>
    <xf numFmtId="49" fontId="1" fillId="0" borderId="7" xfId="0" applyNumberFormat="1" applyFont="1" applyBorder="1"/>
    <xf numFmtId="49" fontId="1" fillId="0" borderId="8" xfId="0" applyNumberFormat="1" applyFont="1" applyBorder="1"/>
    <xf numFmtId="49" fontId="1" fillId="0" borderId="9" xfId="0" applyNumberFormat="1" applyFont="1" applyBorder="1"/>
    <xf numFmtId="49" fontId="1" fillId="0" borderId="10" xfId="0" applyNumberFormat="1" applyFont="1" applyBorder="1"/>
    <xf numFmtId="49" fontId="8" fillId="5" borderId="17" xfId="0" applyNumberFormat="1" applyFont="1" applyFill="1" applyBorder="1" applyAlignment="1">
      <alignment horizontal="left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49" fontId="1" fillId="0" borderId="6" xfId="0" applyNumberFormat="1" applyFont="1" applyBorder="1" applyAlignment="1">
      <alignment horizontal="left"/>
    </xf>
    <xf numFmtId="49" fontId="1" fillId="0" borderId="0" xfId="0" applyNumberFormat="1" applyFont="1" applyAlignment="1">
      <alignment horizontal="left"/>
    </xf>
    <xf numFmtId="49" fontId="1" fillId="0" borderId="7" xfId="0" applyNumberFormat="1" applyFont="1" applyBorder="1" applyAlignment="1">
      <alignment horizontal="left"/>
    </xf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Border="1"/>
    <xf numFmtId="4" fontId="2" fillId="0" borderId="11" xfId="0" applyNumberFormat="1" applyFont="1" applyBorder="1" applyAlignment="1">
      <alignment horizontal="right"/>
    </xf>
    <xf numFmtId="4" fontId="2" fillId="0" borderId="13" xfId="0" applyNumberFormat="1" applyFont="1" applyBorder="1" applyAlignment="1">
      <alignment horizontal="right"/>
    </xf>
    <xf numFmtId="0" fontId="2" fillId="3" borderId="1" xfId="0" applyFont="1" applyFill="1" applyBorder="1" applyAlignment="1">
      <alignment horizontal="center" vertical="center"/>
    </xf>
    <xf numFmtId="49" fontId="9" fillId="0" borderId="6" xfId="0" applyNumberFormat="1" applyFont="1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1" xfId="0" applyFont="1" applyBorder="1" applyAlignment="1">
      <alignment horizontal="left" vertical="center"/>
    </xf>
    <xf numFmtId="3" fontId="5" fillId="0" borderId="1" xfId="0" applyNumberFormat="1" applyFont="1" applyBorder="1" applyAlignment="1">
      <alignment horizontal="center"/>
    </xf>
    <xf numFmtId="0" fontId="5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top"/>
    </xf>
    <xf numFmtId="3" fontId="10" fillId="4" borderId="1" xfId="0" applyNumberFormat="1" applyFont="1" applyFill="1" applyBorder="1" applyAlignment="1">
      <alignment horizontal="center"/>
    </xf>
    <xf numFmtId="49" fontId="5" fillId="0" borderId="1" xfId="0" applyNumberFormat="1" applyFont="1" applyBorder="1"/>
    <xf numFmtId="187" fontId="5" fillId="0" borderId="1" xfId="1" applyFont="1" applyBorder="1" applyAlignment="1">
      <alignment horizontal="center"/>
    </xf>
    <xf numFmtId="49" fontId="9" fillId="0" borderId="0" xfId="0" applyNumberFormat="1" applyFont="1"/>
    <xf numFmtId="49" fontId="5" fillId="0" borderId="1" xfId="0" applyNumberFormat="1" applyFont="1" applyBorder="1" applyAlignment="1"/>
    <xf numFmtId="4" fontId="5" fillId="0" borderId="11" xfId="0" applyNumberFormat="1" applyFont="1" applyBorder="1" applyAlignment="1">
      <alignment horizontal="center"/>
    </xf>
    <xf numFmtId="4" fontId="5" fillId="0" borderId="13" xfId="0" applyNumberFormat="1" applyFont="1" applyBorder="1" applyAlignment="1">
      <alignment horizont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2" fontId="9" fillId="0" borderId="0" xfId="0" applyNumberFormat="1" applyFont="1" applyBorder="1" applyAlignment="1">
      <alignment horizontal="center"/>
    </xf>
    <xf numFmtId="2" fontId="9" fillId="0" borderId="7" xfId="0" applyNumberFormat="1" applyFont="1" applyBorder="1" applyAlignment="1">
      <alignment horizontal="center"/>
    </xf>
    <xf numFmtId="49" fontId="9" fillId="0" borderId="8" xfId="0" applyNumberFormat="1" applyFont="1" applyBorder="1"/>
    <xf numFmtId="49" fontId="9" fillId="0" borderId="9" xfId="0" applyNumberFormat="1" applyFont="1" applyBorder="1"/>
    <xf numFmtId="49" fontId="9" fillId="0" borderId="10" xfId="0" applyNumberFormat="1" applyFont="1" applyBorder="1"/>
    <xf numFmtId="0" fontId="5" fillId="0" borderId="0" xfId="0" applyFont="1" applyAlignment="1">
      <alignment horizontal="left"/>
    </xf>
    <xf numFmtId="2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/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30"/>
  <sheetViews>
    <sheetView zoomScaleNormal="100" workbookViewId="0">
      <pane ySplit="3" topLeftCell="A7" activePane="bottomLeft" state="frozen"/>
      <selection pane="bottomLeft" activeCell="F8" sqref="F8"/>
    </sheetView>
  </sheetViews>
  <sheetFormatPr defaultRowHeight="21" x14ac:dyDescent="0.35"/>
  <cols>
    <col min="1" max="1" width="46.375" style="112" customWidth="1"/>
    <col min="2" max="2" width="14.5" style="83" bestFit="1" customWidth="1"/>
    <col min="3" max="3" width="15.625" style="83" customWidth="1"/>
    <col min="4" max="16384" width="9" style="83"/>
  </cols>
  <sheetData>
    <row r="1" spans="1:3" x14ac:dyDescent="0.35">
      <c r="A1" s="82" t="s">
        <v>106</v>
      </c>
      <c r="B1" s="82"/>
      <c r="C1" s="82"/>
    </row>
    <row r="2" spans="1:3" x14ac:dyDescent="0.35">
      <c r="A2" s="84" t="s">
        <v>21</v>
      </c>
      <c r="B2" s="85" t="s">
        <v>88</v>
      </c>
      <c r="C2" s="86"/>
    </row>
    <row r="3" spans="1:3" x14ac:dyDescent="0.35">
      <c r="A3" s="87"/>
      <c r="B3" s="88" t="s">
        <v>49</v>
      </c>
      <c r="C3" s="88" t="s">
        <v>50</v>
      </c>
    </row>
    <row r="4" spans="1:3" x14ac:dyDescent="0.35">
      <c r="A4" s="89" t="s">
        <v>51</v>
      </c>
      <c r="B4" s="90">
        <v>400</v>
      </c>
      <c r="C4" s="90">
        <v>400</v>
      </c>
    </row>
    <row r="5" spans="1:3" x14ac:dyDescent="0.35">
      <c r="A5" s="89" t="s">
        <v>52</v>
      </c>
      <c r="B5" s="90" t="s">
        <v>53</v>
      </c>
      <c r="C5" s="90" t="s">
        <v>54</v>
      </c>
    </row>
    <row r="6" spans="1:3" x14ac:dyDescent="0.35">
      <c r="A6" s="89" t="s">
        <v>55</v>
      </c>
      <c r="B6" s="90">
        <v>544.16666666666663</v>
      </c>
      <c r="C6" s="90">
        <v>377.83333333333331</v>
      </c>
    </row>
    <row r="7" spans="1:3" x14ac:dyDescent="0.35">
      <c r="A7" s="91" t="s">
        <v>56</v>
      </c>
      <c r="B7" s="90">
        <f>879+91</f>
        <v>970</v>
      </c>
      <c r="C7" s="90">
        <f>581.833333333333+68+32</f>
        <v>681.83333333333303</v>
      </c>
    </row>
    <row r="8" spans="1:3" x14ac:dyDescent="0.35">
      <c r="A8" s="91" t="s">
        <v>57</v>
      </c>
      <c r="B8" s="90">
        <f>SUM(B9:B13)</f>
        <v>402.5</v>
      </c>
      <c r="C8" s="90">
        <f>SUM(C9:C13)</f>
        <v>303.33333333333331</v>
      </c>
    </row>
    <row r="9" spans="1:3" x14ac:dyDescent="0.35">
      <c r="A9" s="92" t="s">
        <v>58</v>
      </c>
      <c r="B9" s="90">
        <v>135</v>
      </c>
      <c r="C9" s="90">
        <v>75</v>
      </c>
    </row>
    <row r="10" spans="1:3" x14ac:dyDescent="0.35">
      <c r="A10" s="92" t="s">
        <v>59</v>
      </c>
      <c r="B10" s="90">
        <v>95.833333333333329</v>
      </c>
      <c r="C10" s="90">
        <v>70.833333333333329</v>
      </c>
    </row>
    <row r="11" spans="1:3" x14ac:dyDescent="0.35">
      <c r="A11" s="92" t="s">
        <v>60</v>
      </c>
      <c r="B11" s="90">
        <v>85</v>
      </c>
      <c r="C11" s="90">
        <v>55</v>
      </c>
    </row>
    <row r="12" spans="1:3" x14ac:dyDescent="0.35">
      <c r="A12" s="92" t="s">
        <v>61</v>
      </c>
      <c r="B12" s="90">
        <v>86.666666666666671</v>
      </c>
      <c r="C12" s="90">
        <v>73.333333333333329</v>
      </c>
    </row>
    <row r="13" spans="1:3" x14ac:dyDescent="0.35">
      <c r="A13" s="93" t="s">
        <v>62</v>
      </c>
      <c r="B13" s="90">
        <v>0</v>
      </c>
      <c r="C13" s="90">
        <v>29.166666666666668</v>
      </c>
    </row>
    <row r="14" spans="1:3" x14ac:dyDescent="0.35">
      <c r="A14" s="91" t="s">
        <v>63</v>
      </c>
      <c r="B14" s="90">
        <f>SUM(B15:B17)</f>
        <v>641.66666666666663</v>
      </c>
      <c r="C14" s="90">
        <f>SUM(C15:C17)</f>
        <v>508.33333333333337</v>
      </c>
    </row>
    <row r="15" spans="1:3" x14ac:dyDescent="0.35">
      <c r="A15" s="92" t="s">
        <v>64</v>
      </c>
      <c r="B15" s="90">
        <v>50</v>
      </c>
      <c r="C15" s="90">
        <v>50</v>
      </c>
    </row>
    <row r="16" spans="1:3" x14ac:dyDescent="0.35">
      <c r="A16" s="92" t="s">
        <v>65</v>
      </c>
      <c r="B16" s="90">
        <v>450</v>
      </c>
      <c r="C16" s="90">
        <v>316.66666666666669</v>
      </c>
    </row>
    <row r="17" spans="1:3" x14ac:dyDescent="0.35">
      <c r="A17" s="93" t="s">
        <v>66</v>
      </c>
      <c r="B17" s="90">
        <v>141.66666666666666</v>
      </c>
      <c r="C17" s="90">
        <v>141.66666666666666</v>
      </c>
    </row>
    <row r="18" spans="1:3" x14ac:dyDescent="0.35">
      <c r="A18" s="89" t="s">
        <v>67</v>
      </c>
      <c r="B18" s="90">
        <v>600</v>
      </c>
      <c r="C18" s="90">
        <v>600</v>
      </c>
    </row>
    <row r="19" spans="1:3" x14ac:dyDescent="0.35">
      <c r="A19" s="94" t="s">
        <v>68</v>
      </c>
      <c r="B19" s="90">
        <v>579.16666666666663</v>
      </c>
      <c r="C19" s="90">
        <v>496.66666666666669</v>
      </c>
    </row>
    <row r="20" spans="1:3" x14ac:dyDescent="0.35">
      <c r="A20" s="46" t="s">
        <v>14</v>
      </c>
      <c r="B20" s="95">
        <f>B4+B6+B7+B8+B14+B18+B19</f>
        <v>4137.5</v>
      </c>
      <c r="C20" s="95">
        <f>C4+C6+C7+C8+C14+C18+C19</f>
        <v>3367.9999999999995</v>
      </c>
    </row>
    <row r="21" spans="1:3" x14ac:dyDescent="0.35">
      <c r="A21" s="89" t="s">
        <v>15</v>
      </c>
      <c r="B21" s="90">
        <v>720</v>
      </c>
      <c r="C21" s="90">
        <v>759</v>
      </c>
    </row>
    <row r="22" spans="1:3" s="98" customFormat="1" x14ac:dyDescent="0.35">
      <c r="A22" s="96" t="s">
        <v>89</v>
      </c>
      <c r="B22" s="97">
        <f>6.98*720</f>
        <v>5025.6000000000004</v>
      </c>
      <c r="C22" s="97">
        <f>6.98*C21</f>
        <v>5297.8200000000006</v>
      </c>
    </row>
    <row r="23" spans="1:3" s="98" customFormat="1" x14ac:dyDescent="0.35">
      <c r="A23" s="96" t="s">
        <v>90</v>
      </c>
      <c r="B23" s="97">
        <f>B22-B20</f>
        <v>888.10000000000036</v>
      </c>
      <c r="C23" s="97">
        <f>C22-C20</f>
        <v>1929.8200000000011</v>
      </c>
    </row>
    <row r="24" spans="1:3" s="98" customFormat="1" x14ac:dyDescent="0.35">
      <c r="A24" s="99" t="s">
        <v>82</v>
      </c>
      <c r="B24" s="100">
        <f>C22-B22</f>
        <v>272.22000000000025</v>
      </c>
      <c r="C24" s="101"/>
    </row>
    <row r="25" spans="1:3" s="98" customFormat="1" x14ac:dyDescent="0.35">
      <c r="A25" s="99" t="s">
        <v>83</v>
      </c>
      <c r="B25" s="100">
        <f>B20-C20</f>
        <v>769.50000000000045</v>
      </c>
      <c r="C25" s="101"/>
    </row>
    <row r="26" spans="1:3" x14ac:dyDescent="0.35">
      <c r="A26" s="102" t="s">
        <v>69</v>
      </c>
      <c r="B26" s="103"/>
      <c r="C26" s="104"/>
    </row>
    <row r="27" spans="1:3" x14ac:dyDescent="0.35">
      <c r="A27" s="81" t="s">
        <v>110</v>
      </c>
      <c r="B27" s="105"/>
      <c r="C27" s="106"/>
    </row>
    <row r="28" spans="1:3" x14ac:dyDescent="0.35">
      <c r="A28" s="81" t="s">
        <v>117</v>
      </c>
      <c r="B28" s="107"/>
      <c r="C28" s="108"/>
    </row>
    <row r="29" spans="1:3" x14ac:dyDescent="0.35">
      <c r="A29" s="81" t="s">
        <v>109</v>
      </c>
      <c r="B29" s="107"/>
      <c r="C29" s="108"/>
    </row>
    <row r="30" spans="1:3" x14ac:dyDescent="0.35">
      <c r="A30" s="109" t="s">
        <v>115</v>
      </c>
      <c r="B30" s="110"/>
      <c r="C30" s="111"/>
    </row>
  </sheetData>
  <mergeCells count="7">
    <mergeCell ref="A30:C30"/>
    <mergeCell ref="A1:C1"/>
    <mergeCell ref="B2:C2"/>
    <mergeCell ref="A26:C26"/>
    <mergeCell ref="B24:C24"/>
    <mergeCell ref="B25:C25"/>
    <mergeCell ref="A2:A3"/>
  </mergeCells>
  <printOptions horizontalCentered="1"/>
  <pageMargins left="0.56999999999999995" right="0.61" top="0.75" bottom="0.75" header="0.3" footer="0.3"/>
  <pageSetup paperSize="9" orientation="portrait" r:id="rId1"/>
  <ignoredErrors>
    <ignoredError sqref="C8 B14:C14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44"/>
  <sheetViews>
    <sheetView workbookViewId="0">
      <pane ySplit="3" topLeftCell="A16" activePane="bottomLeft" state="frozen"/>
      <selection pane="bottomLeft" activeCell="C41" sqref="C41"/>
    </sheetView>
  </sheetViews>
  <sheetFormatPr defaultRowHeight="21" x14ac:dyDescent="0.35"/>
  <cols>
    <col min="1" max="1" width="38.375" style="22" customWidth="1"/>
    <col min="2" max="2" width="11.5" style="22" customWidth="1"/>
    <col min="3" max="3" width="20" style="22" customWidth="1"/>
    <col min="4" max="4" width="11.625" style="22" customWidth="1"/>
    <col min="5" max="16384" width="9" style="22"/>
  </cols>
  <sheetData>
    <row r="1" spans="1:3" x14ac:dyDescent="0.35">
      <c r="A1" s="58" t="s">
        <v>105</v>
      </c>
      <c r="B1" s="58"/>
      <c r="C1" s="58"/>
    </row>
    <row r="2" spans="1:3" s="40" customFormat="1" x14ac:dyDescent="0.35">
      <c r="A2" s="71" t="s">
        <v>21</v>
      </c>
      <c r="B2" s="72" t="s">
        <v>22</v>
      </c>
      <c r="C2" s="72"/>
    </row>
    <row r="3" spans="1:3" s="40" customFormat="1" x14ac:dyDescent="0.35">
      <c r="A3" s="71"/>
      <c r="B3" s="41" t="s">
        <v>23</v>
      </c>
      <c r="C3" s="41" t="s">
        <v>24</v>
      </c>
    </row>
    <row r="4" spans="1:3" ht="21.95" customHeight="1" x14ac:dyDescent="0.35">
      <c r="A4" s="24" t="s">
        <v>25</v>
      </c>
      <c r="B4" s="25">
        <v>500</v>
      </c>
      <c r="C4" s="25">
        <v>500</v>
      </c>
    </row>
    <row r="5" spans="1:3" ht="21.95" customHeight="1" x14ac:dyDescent="0.35">
      <c r="A5" s="24" t="s">
        <v>26</v>
      </c>
      <c r="B5" s="25">
        <v>4050</v>
      </c>
      <c r="C5" s="25">
        <f>1300+2040</f>
        <v>3340</v>
      </c>
    </row>
    <row r="6" spans="1:3" ht="21.95" customHeight="1" x14ac:dyDescent="0.35">
      <c r="A6" s="24" t="s">
        <v>27</v>
      </c>
      <c r="B6" s="25">
        <v>320</v>
      </c>
      <c r="C6" s="25">
        <v>320</v>
      </c>
    </row>
    <row r="7" spans="1:3" ht="21.95" customHeight="1" x14ac:dyDescent="0.35">
      <c r="A7" s="24" t="s">
        <v>28</v>
      </c>
      <c r="B7" s="25">
        <v>1500</v>
      </c>
      <c r="C7" s="25">
        <v>1000</v>
      </c>
    </row>
    <row r="8" spans="1:3" ht="21.95" customHeight="1" x14ac:dyDescent="0.35">
      <c r="A8" s="24" t="s">
        <v>29</v>
      </c>
      <c r="B8" s="25">
        <v>1000</v>
      </c>
      <c r="C8" s="25">
        <v>600</v>
      </c>
    </row>
    <row r="9" spans="1:3" ht="21.95" customHeight="1" x14ac:dyDescent="0.35">
      <c r="A9" s="24" t="s">
        <v>30</v>
      </c>
      <c r="B9" s="25">
        <v>0</v>
      </c>
      <c r="C9" s="25">
        <v>100</v>
      </c>
    </row>
    <row r="10" spans="1:3" ht="21.95" customHeight="1" x14ac:dyDescent="0.35">
      <c r="A10" s="24" t="s">
        <v>31</v>
      </c>
      <c r="B10" s="25">
        <v>0</v>
      </c>
      <c r="C10" s="25">
        <v>100</v>
      </c>
    </row>
    <row r="11" spans="1:3" ht="21.95" customHeight="1" x14ac:dyDescent="0.35">
      <c r="A11" s="24" t="s">
        <v>32</v>
      </c>
      <c r="B11" s="25">
        <v>300</v>
      </c>
      <c r="C11" s="25">
        <v>100</v>
      </c>
    </row>
    <row r="12" spans="1:3" ht="39" customHeight="1" x14ac:dyDescent="0.35">
      <c r="A12" s="26" t="s">
        <v>85</v>
      </c>
      <c r="B12" s="27">
        <v>800</v>
      </c>
      <c r="C12" s="27">
        <v>640</v>
      </c>
    </row>
    <row r="13" spans="1:3" ht="21.95" customHeight="1" x14ac:dyDescent="0.35">
      <c r="A13" s="24" t="s">
        <v>33</v>
      </c>
      <c r="B13" s="25">
        <v>300</v>
      </c>
      <c r="C13" s="25"/>
    </row>
    <row r="14" spans="1:3" ht="21.95" customHeight="1" x14ac:dyDescent="0.35">
      <c r="A14" s="24" t="s">
        <v>34</v>
      </c>
      <c r="B14" s="25">
        <v>8000</v>
      </c>
      <c r="C14" s="25">
        <v>7400</v>
      </c>
    </row>
    <row r="15" spans="1:3" ht="21.95" customHeight="1" x14ac:dyDescent="0.35">
      <c r="A15" s="24" t="s">
        <v>35</v>
      </c>
      <c r="B15" s="25">
        <f>B16+B17+B18+B19</f>
        <v>4900</v>
      </c>
      <c r="C15" s="25">
        <f>C16+C17+C18+C19</f>
        <v>4800</v>
      </c>
    </row>
    <row r="16" spans="1:3" ht="21.95" customHeight="1" x14ac:dyDescent="0.35">
      <c r="A16" s="28" t="s">
        <v>36</v>
      </c>
      <c r="B16" s="29">
        <v>600</v>
      </c>
      <c r="C16" s="29">
        <v>500</v>
      </c>
    </row>
    <row r="17" spans="1:3" ht="21.95" customHeight="1" x14ac:dyDescent="0.35">
      <c r="A17" s="28" t="s">
        <v>37</v>
      </c>
      <c r="B17" s="29">
        <v>3200</v>
      </c>
      <c r="C17" s="29">
        <v>3200</v>
      </c>
    </row>
    <row r="18" spans="1:3" ht="21.95" customHeight="1" x14ac:dyDescent="0.35">
      <c r="A18" s="28" t="s">
        <v>38</v>
      </c>
      <c r="B18" s="29">
        <v>300</v>
      </c>
      <c r="C18" s="29">
        <v>300</v>
      </c>
    </row>
    <row r="19" spans="1:3" ht="21.95" customHeight="1" x14ac:dyDescent="0.35">
      <c r="A19" s="28" t="s">
        <v>39</v>
      </c>
      <c r="B19" s="29">
        <v>800</v>
      </c>
      <c r="C19" s="29">
        <v>800</v>
      </c>
    </row>
    <row r="20" spans="1:3" ht="21.95" customHeight="1" x14ac:dyDescent="0.35">
      <c r="A20" s="24" t="s">
        <v>40</v>
      </c>
      <c r="B20" s="25">
        <f>B21+B22+B23</f>
        <v>1380</v>
      </c>
      <c r="C20" s="25">
        <f>C21+C22+C23</f>
        <v>1380</v>
      </c>
    </row>
    <row r="21" spans="1:3" ht="21.95" customHeight="1" x14ac:dyDescent="0.35">
      <c r="A21" s="28" t="s">
        <v>41</v>
      </c>
      <c r="B21" s="29">
        <v>500</v>
      </c>
      <c r="C21" s="29">
        <v>500</v>
      </c>
    </row>
    <row r="22" spans="1:3" ht="21.95" customHeight="1" x14ac:dyDescent="0.35">
      <c r="A22" s="28" t="s">
        <v>42</v>
      </c>
      <c r="B22" s="29">
        <v>800</v>
      </c>
      <c r="C22" s="29">
        <v>800</v>
      </c>
    </row>
    <row r="23" spans="1:3" ht="21.95" customHeight="1" x14ac:dyDescent="0.35">
      <c r="A23" s="28" t="s">
        <v>43</v>
      </c>
      <c r="B23" s="29">
        <v>80</v>
      </c>
      <c r="C23" s="29">
        <v>80</v>
      </c>
    </row>
    <row r="24" spans="1:3" ht="21.95" customHeight="1" x14ac:dyDescent="0.5">
      <c r="A24" s="30" t="s">
        <v>14</v>
      </c>
      <c r="B24" s="55">
        <f>B4+B5+B6+B7+B8+B9+B10+B11+B12+B13+B14+B15+B20</f>
        <v>23050</v>
      </c>
      <c r="C24" s="55">
        <f>C4+C5+C6+C7+C8+C9+C10+C11+C12+C13+C14+C15+C20</f>
        <v>20280</v>
      </c>
    </row>
    <row r="25" spans="1:3" s="1" customFormat="1" x14ac:dyDescent="0.35">
      <c r="A25" s="19" t="s">
        <v>15</v>
      </c>
      <c r="B25" s="17">
        <v>1200</v>
      </c>
      <c r="C25" s="17">
        <v>1200</v>
      </c>
    </row>
    <row r="26" spans="1:3" s="1" customFormat="1" x14ac:dyDescent="0.35">
      <c r="A26" s="19" t="s">
        <v>86</v>
      </c>
      <c r="B26" s="17">
        <v>20256</v>
      </c>
      <c r="C26" s="17">
        <v>20256</v>
      </c>
    </row>
    <row r="27" spans="1:3" s="1" customFormat="1" x14ac:dyDescent="0.35">
      <c r="A27" s="19" t="s">
        <v>16</v>
      </c>
      <c r="B27" s="17">
        <f>B26-B24</f>
        <v>-2794</v>
      </c>
      <c r="C27" s="42">
        <v>-24</v>
      </c>
    </row>
    <row r="28" spans="1:3" s="1" customFormat="1" x14ac:dyDescent="0.35">
      <c r="A28" s="38" t="s">
        <v>82</v>
      </c>
      <c r="B28" s="39"/>
      <c r="C28" s="43">
        <f>C27-B27</f>
        <v>2770</v>
      </c>
    </row>
    <row r="29" spans="1:3" s="1" customFormat="1" x14ac:dyDescent="0.35">
      <c r="A29" s="38" t="s">
        <v>83</v>
      </c>
      <c r="B29" s="39"/>
      <c r="C29" s="43">
        <f>B24-C24</f>
        <v>2770</v>
      </c>
    </row>
    <row r="30" spans="1:3" s="1" customFormat="1" x14ac:dyDescent="0.35">
      <c r="A30" s="20" t="s">
        <v>87</v>
      </c>
      <c r="B30" s="3"/>
      <c r="C30" s="18"/>
    </row>
    <row r="31" spans="1:3" s="1" customFormat="1" x14ac:dyDescent="0.35">
      <c r="A31" s="20" t="s">
        <v>44</v>
      </c>
      <c r="B31" s="3"/>
      <c r="C31" s="18"/>
    </row>
    <row r="32" spans="1:3" s="1" customFormat="1" x14ac:dyDescent="0.35">
      <c r="A32" s="64" t="s">
        <v>45</v>
      </c>
      <c r="B32" s="65"/>
      <c r="C32" s="66"/>
    </row>
    <row r="33" spans="1:5" s="1" customFormat="1" x14ac:dyDescent="0.35">
      <c r="A33" s="73" t="s">
        <v>46</v>
      </c>
      <c r="B33" s="74"/>
      <c r="C33" s="75"/>
    </row>
    <row r="34" spans="1:5" s="1" customFormat="1" x14ac:dyDescent="0.35">
      <c r="A34" s="64" t="s">
        <v>47</v>
      </c>
      <c r="B34" s="65"/>
      <c r="C34" s="66"/>
    </row>
    <row r="35" spans="1:5" s="1" customFormat="1" x14ac:dyDescent="0.35">
      <c r="A35" s="64" t="s">
        <v>48</v>
      </c>
      <c r="B35" s="65"/>
      <c r="C35" s="66"/>
    </row>
    <row r="36" spans="1:5" s="1" customFormat="1" x14ac:dyDescent="0.35">
      <c r="A36" s="67" t="s">
        <v>17</v>
      </c>
      <c r="B36" s="68"/>
      <c r="C36" s="69"/>
    </row>
    <row r="37" spans="1:5" s="1" customFormat="1" ht="21.95" customHeight="1" x14ac:dyDescent="0.35">
      <c r="A37" s="70" t="s">
        <v>118</v>
      </c>
      <c r="B37" s="70"/>
      <c r="C37" s="70"/>
      <c r="D37" s="31"/>
      <c r="E37" s="31"/>
    </row>
    <row r="38" spans="1:5" s="1" customFormat="1" ht="21.95" customHeight="1" x14ac:dyDescent="0.35">
      <c r="A38" s="31"/>
      <c r="B38" s="31"/>
      <c r="C38" s="32"/>
      <c r="D38" s="31"/>
      <c r="E38" s="31"/>
    </row>
    <row r="39" spans="1:5" s="1" customFormat="1" ht="21.95" customHeight="1" x14ac:dyDescent="0.35">
      <c r="A39" s="31"/>
      <c r="B39" s="31"/>
      <c r="C39" s="32"/>
      <c r="D39" s="31"/>
      <c r="E39" s="31"/>
    </row>
    <row r="40" spans="1:5" s="1" customFormat="1" ht="21.95" customHeight="1" x14ac:dyDescent="0.35">
      <c r="A40" s="31"/>
      <c r="B40" s="31"/>
      <c r="C40" s="32"/>
      <c r="D40" s="31"/>
      <c r="E40" s="31"/>
    </row>
    <row r="41" spans="1:5" s="1" customFormat="1" ht="21.95" customHeight="1" x14ac:dyDescent="0.35">
      <c r="A41" s="31"/>
      <c r="B41" s="31"/>
      <c r="C41" s="32"/>
      <c r="D41" s="31"/>
      <c r="E41" s="31"/>
    </row>
    <row r="42" spans="1:5" s="1" customFormat="1" ht="21.95" customHeight="1" x14ac:dyDescent="0.35">
      <c r="A42" s="31"/>
      <c r="B42" s="31"/>
      <c r="C42" s="32"/>
      <c r="D42" s="31"/>
      <c r="E42" s="31"/>
    </row>
    <row r="43" spans="1:5" ht="21.95" customHeight="1" x14ac:dyDescent="0.35">
      <c r="A43" s="33"/>
      <c r="B43" s="33"/>
      <c r="C43" s="33"/>
      <c r="D43" s="33"/>
      <c r="E43" s="33"/>
    </row>
    <row r="44" spans="1:5" x14ac:dyDescent="0.35">
      <c r="A44" s="33"/>
      <c r="B44" s="33"/>
      <c r="C44" s="33"/>
      <c r="D44" s="33"/>
      <c r="E44" s="33"/>
    </row>
  </sheetData>
  <mergeCells count="9">
    <mergeCell ref="A34:C34"/>
    <mergeCell ref="A35:C35"/>
    <mergeCell ref="A36:C36"/>
    <mergeCell ref="A37:C37"/>
    <mergeCell ref="A1:C1"/>
    <mergeCell ref="A2:A3"/>
    <mergeCell ref="B2:C2"/>
    <mergeCell ref="A32:C32"/>
    <mergeCell ref="A33:C33"/>
  </mergeCells>
  <pageMargins left="1.1417322834645669" right="0.70866141732283472" top="3.937007874015748E-2" bottom="3.937007874015748E-2" header="0.31496062992125984" footer="0.19685039370078741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33"/>
  <sheetViews>
    <sheetView zoomScale="115" zoomScaleNormal="115" workbookViewId="0">
      <pane ySplit="2" topLeftCell="A3" activePane="bottomLeft" state="frozen"/>
      <selection activeCell="B1" sqref="B1"/>
      <selection pane="bottomLeft" activeCell="I19" sqref="I19"/>
    </sheetView>
  </sheetViews>
  <sheetFormatPr defaultRowHeight="21" x14ac:dyDescent="0.35"/>
  <cols>
    <col min="1" max="1" width="5.25" style="1" hidden="1" customWidth="1"/>
    <col min="2" max="2" width="32.75" style="1" customWidth="1"/>
    <col min="3" max="3" width="25.125" style="3" customWidth="1"/>
    <col min="4" max="4" width="25.25" style="3" customWidth="1"/>
    <col min="5" max="16384" width="9" style="1"/>
  </cols>
  <sheetData>
    <row r="1" spans="1:8" ht="21.75" customHeight="1" x14ac:dyDescent="0.35">
      <c r="A1" s="76" t="s">
        <v>104</v>
      </c>
      <c r="B1" s="76"/>
      <c r="C1" s="76"/>
      <c r="D1" s="76"/>
    </row>
    <row r="2" spans="1:8" s="35" customFormat="1" ht="42" x14ac:dyDescent="0.2">
      <c r="B2" s="36"/>
      <c r="C2" s="37" t="s">
        <v>79</v>
      </c>
      <c r="D2" s="37" t="s">
        <v>80</v>
      </c>
    </row>
    <row r="3" spans="1:8" s="2" customFormat="1" ht="21" customHeight="1" x14ac:dyDescent="0.35">
      <c r="B3" s="8" t="s">
        <v>0</v>
      </c>
      <c r="C3" s="13">
        <v>700</v>
      </c>
      <c r="D3" s="13">
        <v>700</v>
      </c>
    </row>
    <row r="4" spans="1:8" s="2" customFormat="1" ht="21" customHeight="1" x14ac:dyDescent="0.35">
      <c r="B4" s="9" t="s">
        <v>1</v>
      </c>
      <c r="C4" s="12">
        <v>5000</v>
      </c>
      <c r="D4" s="12">
        <f>5000</f>
        <v>5000</v>
      </c>
    </row>
    <row r="5" spans="1:8" s="2" customFormat="1" ht="21" customHeight="1" x14ac:dyDescent="0.35">
      <c r="B5" s="9" t="s">
        <v>2</v>
      </c>
      <c r="C5" s="12">
        <f>5800+410</f>
        <v>6210</v>
      </c>
      <c r="D5" s="14">
        <f>3000+1635</f>
        <v>4635</v>
      </c>
    </row>
    <row r="6" spans="1:8" s="2" customFormat="1" ht="21" customHeight="1" x14ac:dyDescent="0.35">
      <c r="B6" s="9" t="s">
        <v>3</v>
      </c>
      <c r="C6" s="12">
        <v>380</v>
      </c>
      <c r="D6" s="14">
        <v>200</v>
      </c>
    </row>
    <row r="7" spans="1:8" s="2" customFormat="1" ht="21" customHeight="1" x14ac:dyDescent="0.35">
      <c r="B7" s="9" t="s">
        <v>4</v>
      </c>
      <c r="C7" s="12"/>
      <c r="D7" s="14">
        <v>150</v>
      </c>
    </row>
    <row r="8" spans="1:8" s="2" customFormat="1" ht="21" customHeight="1" x14ac:dyDescent="0.35">
      <c r="B8" s="9" t="s">
        <v>7</v>
      </c>
      <c r="C8" s="12">
        <v>300</v>
      </c>
      <c r="D8" s="14">
        <v>100</v>
      </c>
    </row>
    <row r="9" spans="1:8" s="2" customFormat="1" ht="21" customHeight="1" x14ac:dyDescent="0.35">
      <c r="B9" s="9" t="s">
        <v>12</v>
      </c>
      <c r="C9" s="12">
        <f>C10+C11</f>
        <v>1580</v>
      </c>
      <c r="D9" s="12">
        <f>D10+D11</f>
        <v>1650</v>
      </c>
    </row>
    <row r="10" spans="1:8" ht="21" customHeight="1" x14ac:dyDescent="0.35">
      <c r="B10" s="4" t="s">
        <v>5</v>
      </c>
      <c r="C10" s="6">
        <v>1500</v>
      </c>
      <c r="D10" s="6">
        <v>1500</v>
      </c>
    </row>
    <row r="11" spans="1:8" ht="21" customHeight="1" x14ac:dyDescent="0.35">
      <c r="B11" s="4" t="s">
        <v>6</v>
      </c>
      <c r="C11" s="6">
        <v>80</v>
      </c>
      <c r="D11" s="6">
        <v>150</v>
      </c>
    </row>
    <row r="12" spans="1:8" s="2" customFormat="1" ht="21" customHeight="1" x14ac:dyDescent="0.35">
      <c r="B12" s="9" t="s">
        <v>13</v>
      </c>
      <c r="C12" s="12">
        <f>C13+C14+C15+C16</f>
        <v>3200</v>
      </c>
      <c r="D12" s="12">
        <f>D13+D14+D15+D16</f>
        <v>3000</v>
      </c>
    </row>
    <row r="13" spans="1:8" ht="21" customHeight="1" x14ac:dyDescent="0.35">
      <c r="B13" s="4" t="s">
        <v>8</v>
      </c>
      <c r="C13" s="6">
        <v>2000</v>
      </c>
      <c r="D13" s="6">
        <v>2000</v>
      </c>
      <c r="H13" s="21"/>
    </row>
    <row r="14" spans="1:8" ht="21" customHeight="1" x14ac:dyDescent="0.35">
      <c r="B14" s="4" t="s">
        <v>9</v>
      </c>
      <c r="C14" s="6">
        <v>100</v>
      </c>
      <c r="D14" s="6">
        <v>300</v>
      </c>
    </row>
    <row r="15" spans="1:8" ht="23.25" customHeight="1" x14ac:dyDescent="0.35">
      <c r="B15" s="5" t="s">
        <v>10</v>
      </c>
      <c r="C15" s="7">
        <v>800</v>
      </c>
      <c r="D15" s="7">
        <v>400</v>
      </c>
    </row>
    <row r="16" spans="1:8" ht="45" customHeight="1" x14ac:dyDescent="0.35">
      <c r="B16" s="10" t="s">
        <v>11</v>
      </c>
      <c r="C16" s="11">
        <v>300</v>
      </c>
      <c r="D16" s="11">
        <v>300</v>
      </c>
    </row>
    <row r="17" spans="2:4" s="2" customFormat="1" x14ac:dyDescent="0.35">
      <c r="B17" s="19" t="s">
        <v>14</v>
      </c>
      <c r="C17" s="15">
        <f>C3+C4+C5+C6+C7+C8+C9+C12</f>
        <v>17370</v>
      </c>
      <c r="D17" s="15">
        <f>D3+D4+D5+D6+D7+D8+D9+D12</f>
        <v>15435</v>
      </c>
    </row>
    <row r="18" spans="2:4" x14ac:dyDescent="0.35">
      <c r="B18" s="19" t="s">
        <v>15</v>
      </c>
      <c r="C18" s="17">
        <v>1700</v>
      </c>
      <c r="D18" s="17">
        <v>1800</v>
      </c>
    </row>
    <row r="19" spans="2:4" x14ac:dyDescent="0.35">
      <c r="B19" s="19" t="s">
        <v>81</v>
      </c>
      <c r="C19" s="17">
        <v>23222</v>
      </c>
      <c r="D19" s="17">
        <v>24588</v>
      </c>
    </row>
    <row r="20" spans="2:4" x14ac:dyDescent="0.35">
      <c r="B20" s="19" t="s">
        <v>16</v>
      </c>
      <c r="C20" s="17">
        <f>C19-C17</f>
        <v>5852</v>
      </c>
      <c r="D20" s="17">
        <f>D19-D17</f>
        <v>9153</v>
      </c>
    </row>
    <row r="21" spans="2:4" x14ac:dyDescent="0.35">
      <c r="B21" s="38" t="s">
        <v>82</v>
      </c>
      <c r="C21" s="78">
        <f>D20-C20</f>
        <v>3301</v>
      </c>
      <c r="D21" s="79"/>
    </row>
    <row r="22" spans="2:4" x14ac:dyDescent="0.35">
      <c r="B22" s="38" t="s">
        <v>83</v>
      </c>
      <c r="C22" s="78">
        <f>C17-D17</f>
        <v>1935</v>
      </c>
      <c r="D22" s="79"/>
    </row>
    <row r="23" spans="2:4" x14ac:dyDescent="0.35">
      <c r="B23" s="20" t="s">
        <v>84</v>
      </c>
      <c r="C23" s="16"/>
      <c r="D23" s="18"/>
    </row>
    <row r="24" spans="2:4" x14ac:dyDescent="0.35">
      <c r="B24" s="20" t="s">
        <v>18</v>
      </c>
      <c r="C24" s="16"/>
      <c r="D24" s="18"/>
    </row>
    <row r="25" spans="2:4" x14ac:dyDescent="0.35">
      <c r="B25" s="64" t="s">
        <v>19</v>
      </c>
      <c r="C25" s="77"/>
      <c r="D25" s="66"/>
    </row>
    <row r="26" spans="2:4" x14ac:dyDescent="0.35">
      <c r="B26" s="67" t="s">
        <v>20</v>
      </c>
      <c r="C26" s="68"/>
      <c r="D26" s="69"/>
    </row>
    <row r="28" spans="2:4" x14ac:dyDescent="0.35">
      <c r="B28" s="2"/>
    </row>
    <row r="33" spans="2:2" x14ac:dyDescent="0.35">
      <c r="B33" s="2"/>
    </row>
  </sheetData>
  <mergeCells count="5">
    <mergeCell ref="A1:D1"/>
    <mergeCell ref="B25:D25"/>
    <mergeCell ref="B26:D26"/>
    <mergeCell ref="C21:D21"/>
    <mergeCell ref="C22:D22"/>
  </mergeCells>
  <printOptions horizontalCentered="1"/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26"/>
  <sheetViews>
    <sheetView zoomScale="115" zoomScaleNormal="115" workbookViewId="0">
      <pane ySplit="3" topLeftCell="A19" activePane="bottomLeft" state="frozen"/>
      <selection pane="bottomLeft" activeCell="B28" sqref="B27:B28"/>
    </sheetView>
  </sheetViews>
  <sheetFormatPr defaultRowHeight="21" x14ac:dyDescent="0.35"/>
  <cols>
    <col min="1" max="1" width="49.125" style="22" customWidth="1"/>
    <col min="2" max="2" width="18.25" style="34" customWidth="1"/>
    <col min="3" max="3" width="17.875" style="22" customWidth="1"/>
    <col min="4" max="16384" width="9" style="22"/>
  </cols>
  <sheetData>
    <row r="1" spans="1:5" x14ac:dyDescent="0.35">
      <c r="A1" s="58" t="s">
        <v>107</v>
      </c>
      <c r="B1" s="58"/>
      <c r="C1" s="58"/>
    </row>
    <row r="2" spans="1:5" x14ac:dyDescent="0.35">
      <c r="A2" s="80" t="s">
        <v>21</v>
      </c>
      <c r="B2" s="50" t="s">
        <v>70</v>
      </c>
      <c r="C2" s="50" t="s">
        <v>71</v>
      </c>
    </row>
    <row r="3" spans="1:5" x14ac:dyDescent="0.35">
      <c r="A3" s="80"/>
      <c r="B3" s="50" t="s">
        <v>72</v>
      </c>
      <c r="C3" s="50" t="s">
        <v>72</v>
      </c>
    </row>
    <row r="4" spans="1:5" x14ac:dyDescent="0.35">
      <c r="A4" s="51" t="s">
        <v>73</v>
      </c>
      <c r="B4" s="47">
        <v>2500</v>
      </c>
      <c r="C4" s="47">
        <v>2500</v>
      </c>
    </row>
    <row r="5" spans="1:5" x14ac:dyDescent="0.35">
      <c r="A5" s="51" t="s">
        <v>91</v>
      </c>
      <c r="B5" s="47">
        <v>5000</v>
      </c>
      <c r="C5" s="47">
        <v>5000</v>
      </c>
    </row>
    <row r="6" spans="1:5" x14ac:dyDescent="0.35">
      <c r="A6" s="51" t="s">
        <v>2</v>
      </c>
      <c r="B6" s="47">
        <f>SUM(B7:B8)</f>
        <v>3974</v>
      </c>
      <c r="C6" s="47">
        <f>SUM(C7:C8)</f>
        <v>2620</v>
      </c>
    </row>
    <row r="7" spans="1:5" x14ac:dyDescent="0.35">
      <c r="A7" s="24" t="s">
        <v>94</v>
      </c>
      <c r="B7" s="47">
        <v>1500</v>
      </c>
      <c r="C7" s="47">
        <v>800</v>
      </c>
    </row>
    <row r="8" spans="1:5" x14ac:dyDescent="0.35">
      <c r="A8" s="24" t="s">
        <v>96</v>
      </c>
      <c r="B8" s="47">
        <v>2474</v>
      </c>
      <c r="C8" s="47">
        <v>1820</v>
      </c>
    </row>
    <row r="9" spans="1:5" x14ac:dyDescent="0.35">
      <c r="A9" s="24" t="s">
        <v>92</v>
      </c>
      <c r="B9" s="47">
        <f>SUM(B10:B13)</f>
        <v>1880</v>
      </c>
      <c r="C9" s="47">
        <f>SUM(C10:C13)</f>
        <v>1400</v>
      </c>
    </row>
    <row r="10" spans="1:5" x14ac:dyDescent="0.35">
      <c r="A10" s="28" t="s">
        <v>74</v>
      </c>
      <c r="B10" s="52">
        <v>1500</v>
      </c>
      <c r="C10" s="52">
        <v>500</v>
      </c>
      <c r="E10" s="22" t="s">
        <v>75</v>
      </c>
    </row>
    <row r="11" spans="1:5" x14ac:dyDescent="0.35">
      <c r="A11" s="28" t="s">
        <v>76</v>
      </c>
      <c r="B11" s="52">
        <v>0</v>
      </c>
      <c r="C11" s="52">
        <v>600</v>
      </c>
    </row>
    <row r="12" spans="1:5" x14ac:dyDescent="0.35">
      <c r="A12" s="28" t="s">
        <v>77</v>
      </c>
      <c r="B12" s="52">
        <v>380</v>
      </c>
      <c r="C12" s="52">
        <v>0</v>
      </c>
    </row>
    <row r="13" spans="1:5" x14ac:dyDescent="0.35">
      <c r="A13" s="28" t="s">
        <v>78</v>
      </c>
      <c r="B13" s="52">
        <v>0</v>
      </c>
      <c r="C13" s="52">
        <v>300</v>
      </c>
    </row>
    <row r="14" spans="1:5" x14ac:dyDescent="0.35">
      <c r="A14" s="51" t="s">
        <v>93</v>
      </c>
      <c r="B14" s="47">
        <v>500</v>
      </c>
      <c r="C14" s="47">
        <v>300</v>
      </c>
    </row>
    <row r="15" spans="1:5" x14ac:dyDescent="0.35">
      <c r="A15" s="51" t="s">
        <v>95</v>
      </c>
      <c r="B15" s="47">
        <v>1500</v>
      </c>
      <c r="C15" s="47">
        <v>1500</v>
      </c>
    </row>
    <row r="16" spans="1:5" x14ac:dyDescent="0.35">
      <c r="A16" s="51" t="s">
        <v>103</v>
      </c>
      <c r="B16" s="47">
        <v>2880</v>
      </c>
      <c r="C16" s="47">
        <v>2880</v>
      </c>
    </row>
    <row r="17" spans="1:4" ht="22.5" customHeight="1" x14ac:dyDescent="0.35">
      <c r="A17" s="53" t="s">
        <v>14</v>
      </c>
      <c r="B17" s="54">
        <f>SUM(B4:B7,B9,B14,B15,B16)</f>
        <v>19734</v>
      </c>
      <c r="C17" s="54">
        <f>SUM(C4:C7,C9,C14,C15,C16)</f>
        <v>17000</v>
      </c>
      <c r="D17" s="44"/>
    </row>
    <row r="18" spans="1:4" s="23" customFormat="1" x14ac:dyDescent="0.35">
      <c r="A18" s="45" t="s">
        <v>15</v>
      </c>
      <c r="B18" s="48">
        <v>1950</v>
      </c>
      <c r="C18" s="48">
        <v>2021</v>
      </c>
    </row>
    <row r="19" spans="1:4" s="1" customFormat="1" x14ac:dyDescent="0.35">
      <c r="A19" s="19" t="s">
        <v>98</v>
      </c>
      <c r="B19" s="48">
        <f>B18*24.1</f>
        <v>46995</v>
      </c>
      <c r="C19" s="48">
        <f>C18*24.1</f>
        <v>48706.100000000006</v>
      </c>
    </row>
    <row r="20" spans="1:4" s="1" customFormat="1" x14ac:dyDescent="0.35">
      <c r="A20" s="19" t="s">
        <v>90</v>
      </c>
      <c r="B20" s="15">
        <f>B19-B17</f>
        <v>27261</v>
      </c>
      <c r="C20" s="15">
        <f>C19-C17</f>
        <v>31706.100000000006</v>
      </c>
    </row>
    <row r="21" spans="1:4" s="1" customFormat="1" x14ac:dyDescent="0.35">
      <c r="A21" s="38" t="s">
        <v>82</v>
      </c>
      <c r="B21" s="62">
        <f>C20-B20</f>
        <v>4445.1000000000058</v>
      </c>
      <c r="C21" s="63"/>
    </row>
    <row r="22" spans="1:4" s="1" customFormat="1" x14ac:dyDescent="0.35">
      <c r="A22" s="38" t="s">
        <v>83</v>
      </c>
      <c r="B22" s="62">
        <f>B17-C17</f>
        <v>2734</v>
      </c>
      <c r="C22" s="63"/>
    </row>
    <row r="23" spans="1:4" s="23" customFormat="1" x14ac:dyDescent="0.35">
      <c r="A23" s="59" t="s">
        <v>97</v>
      </c>
      <c r="B23" s="60"/>
      <c r="C23" s="61"/>
    </row>
    <row r="24" spans="1:4" s="98" customFormat="1" x14ac:dyDescent="0.35">
      <c r="A24" s="81" t="s">
        <v>111</v>
      </c>
      <c r="B24" s="113"/>
      <c r="C24" s="108"/>
    </row>
    <row r="25" spans="1:4" s="98" customFormat="1" x14ac:dyDescent="0.35">
      <c r="A25" s="81" t="s">
        <v>112</v>
      </c>
      <c r="B25" s="113"/>
      <c r="C25" s="108"/>
    </row>
    <row r="26" spans="1:4" s="115" customFormat="1" x14ac:dyDescent="0.35">
      <c r="A26" s="81" t="s">
        <v>116</v>
      </c>
      <c r="B26" s="114"/>
    </row>
  </sheetData>
  <mergeCells count="5">
    <mergeCell ref="A1:C1"/>
    <mergeCell ref="A2:A3"/>
    <mergeCell ref="B21:C21"/>
    <mergeCell ref="B22:C22"/>
    <mergeCell ref="A23:C23"/>
  </mergeCells>
  <pageMargins left="0.7" right="0.2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26"/>
  <sheetViews>
    <sheetView tabSelected="1" workbookViewId="0">
      <selection activeCell="A16" sqref="A16"/>
    </sheetView>
  </sheetViews>
  <sheetFormatPr defaultRowHeight="21" x14ac:dyDescent="0.35"/>
  <cols>
    <col min="1" max="1" width="49.125" style="22" customWidth="1"/>
    <col min="2" max="2" width="18.25" style="34" customWidth="1"/>
    <col min="3" max="3" width="17.875" style="22" customWidth="1"/>
    <col min="4" max="16384" width="9" style="22"/>
  </cols>
  <sheetData>
    <row r="1" spans="1:5" x14ac:dyDescent="0.35">
      <c r="A1" s="58" t="s">
        <v>108</v>
      </c>
      <c r="B1" s="58"/>
      <c r="C1" s="58"/>
    </row>
    <row r="2" spans="1:5" s="49" customFormat="1" x14ac:dyDescent="0.35">
      <c r="A2" s="71" t="s">
        <v>21</v>
      </c>
      <c r="B2" s="41" t="s">
        <v>70</v>
      </c>
      <c r="C2" s="41" t="s">
        <v>71</v>
      </c>
    </row>
    <row r="3" spans="1:5" s="49" customFormat="1" x14ac:dyDescent="0.35">
      <c r="A3" s="71"/>
      <c r="B3" s="41" t="s">
        <v>72</v>
      </c>
      <c r="C3" s="41" t="s">
        <v>72</v>
      </c>
    </row>
    <row r="4" spans="1:5" x14ac:dyDescent="0.35">
      <c r="A4" s="51" t="s">
        <v>73</v>
      </c>
      <c r="B4" s="47">
        <v>2500</v>
      </c>
      <c r="C4" s="47">
        <v>2500</v>
      </c>
    </row>
    <row r="5" spans="1:5" x14ac:dyDescent="0.35">
      <c r="A5" s="51" t="s">
        <v>91</v>
      </c>
      <c r="B5" s="47">
        <v>8000</v>
      </c>
      <c r="C5" s="47">
        <v>8000</v>
      </c>
    </row>
    <row r="6" spans="1:5" x14ac:dyDescent="0.35">
      <c r="A6" s="51" t="s">
        <v>99</v>
      </c>
      <c r="B6" s="47">
        <v>3000</v>
      </c>
      <c r="C6" s="47">
        <v>3000</v>
      </c>
    </row>
    <row r="7" spans="1:5" x14ac:dyDescent="0.35">
      <c r="A7" s="51" t="s">
        <v>100</v>
      </c>
      <c r="B7" s="47">
        <f>SUM(B8:B9)</f>
        <v>4000</v>
      </c>
      <c r="C7" s="47">
        <f>SUM(C8:C9)</f>
        <v>2800</v>
      </c>
    </row>
    <row r="8" spans="1:5" x14ac:dyDescent="0.35">
      <c r="A8" s="24" t="s">
        <v>94</v>
      </c>
      <c r="B8" s="47">
        <v>1000</v>
      </c>
      <c r="C8" s="47">
        <v>800</v>
      </c>
    </row>
    <row r="9" spans="1:5" x14ac:dyDescent="0.35">
      <c r="A9" s="24" t="s">
        <v>101</v>
      </c>
      <c r="B9" s="47">
        <v>3000</v>
      </c>
      <c r="C9" s="47">
        <v>2000</v>
      </c>
    </row>
    <row r="10" spans="1:5" x14ac:dyDescent="0.35">
      <c r="A10" s="24" t="s">
        <v>92</v>
      </c>
      <c r="B10" s="47">
        <f>SUM(B11:B14)</f>
        <v>1180</v>
      </c>
      <c r="C10" s="47">
        <f>SUM(C11:C14)</f>
        <v>875</v>
      </c>
    </row>
    <row r="11" spans="1:5" x14ac:dyDescent="0.35">
      <c r="A11" s="28" t="s">
        <v>74</v>
      </c>
      <c r="B11" s="52">
        <v>800</v>
      </c>
      <c r="C11" s="52">
        <v>275</v>
      </c>
      <c r="E11" s="22" t="s">
        <v>75</v>
      </c>
    </row>
    <row r="12" spans="1:5" x14ac:dyDescent="0.35">
      <c r="A12" s="28" t="s">
        <v>76</v>
      </c>
      <c r="B12" s="52">
        <v>0</v>
      </c>
      <c r="C12" s="52">
        <v>300</v>
      </c>
    </row>
    <row r="13" spans="1:5" x14ac:dyDescent="0.35">
      <c r="A13" s="28" t="s">
        <v>77</v>
      </c>
      <c r="B13" s="52">
        <v>380</v>
      </c>
      <c r="C13" s="52">
        <v>0</v>
      </c>
    </row>
    <row r="14" spans="1:5" x14ac:dyDescent="0.35">
      <c r="A14" s="28" t="s">
        <v>78</v>
      </c>
      <c r="B14" s="52">
        <v>0</v>
      </c>
      <c r="C14" s="52">
        <v>300</v>
      </c>
    </row>
    <row r="15" spans="1:5" x14ac:dyDescent="0.35">
      <c r="A15" s="51" t="s">
        <v>93</v>
      </c>
      <c r="B15" s="47">
        <v>500</v>
      </c>
      <c r="C15" s="47">
        <v>300</v>
      </c>
    </row>
    <row r="16" spans="1:5" x14ac:dyDescent="0.35">
      <c r="A16" s="51" t="s">
        <v>95</v>
      </c>
      <c r="B16" s="47">
        <v>1500</v>
      </c>
      <c r="C16" s="47">
        <v>1500</v>
      </c>
    </row>
    <row r="17" spans="1:4" ht="22.5" customHeight="1" x14ac:dyDescent="0.35">
      <c r="A17" s="53" t="s">
        <v>14</v>
      </c>
      <c r="B17" s="54">
        <f>SUM(B4+B5+B6+B7+B10+B15+B16)</f>
        <v>20680</v>
      </c>
      <c r="C17" s="54">
        <f>SUM(C4+C5+C6+C7+C10+C15+C16)</f>
        <v>18975</v>
      </c>
      <c r="D17" s="44"/>
    </row>
    <row r="18" spans="1:4" s="23" customFormat="1" x14ac:dyDescent="0.35">
      <c r="A18" s="45" t="s">
        <v>15</v>
      </c>
      <c r="B18" s="48">
        <v>1950</v>
      </c>
      <c r="C18" s="48">
        <v>2200</v>
      </c>
    </row>
    <row r="19" spans="1:4" s="1" customFormat="1" x14ac:dyDescent="0.35">
      <c r="A19" s="19" t="s">
        <v>98</v>
      </c>
      <c r="B19" s="48">
        <f>B18*24.1</f>
        <v>46995</v>
      </c>
      <c r="C19" s="48">
        <f>C18*24.1</f>
        <v>53020</v>
      </c>
    </row>
    <row r="20" spans="1:4" s="1" customFormat="1" x14ac:dyDescent="0.35">
      <c r="A20" s="19" t="s">
        <v>90</v>
      </c>
      <c r="B20" s="15">
        <f>B19-B17</f>
        <v>26315</v>
      </c>
      <c r="C20" s="56">
        <f>C19-C17</f>
        <v>34045</v>
      </c>
    </row>
    <row r="21" spans="1:4" s="1" customFormat="1" x14ac:dyDescent="0.35">
      <c r="A21" s="38" t="s">
        <v>82</v>
      </c>
      <c r="B21" s="62">
        <f>C20-B20</f>
        <v>7730</v>
      </c>
      <c r="C21" s="63"/>
    </row>
    <row r="22" spans="1:4" s="1" customFormat="1" x14ac:dyDescent="0.35">
      <c r="A22" s="38" t="s">
        <v>83</v>
      </c>
      <c r="B22" s="62">
        <f>B17-C17</f>
        <v>1705</v>
      </c>
      <c r="C22" s="63"/>
    </row>
    <row r="23" spans="1:4" s="23" customFormat="1" x14ac:dyDescent="0.35">
      <c r="A23" s="59" t="s">
        <v>102</v>
      </c>
      <c r="B23" s="60"/>
      <c r="C23" s="61"/>
    </row>
    <row r="24" spans="1:4" s="57" customFormat="1" x14ac:dyDescent="0.35">
      <c r="A24" s="81" t="s">
        <v>113</v>
      </c>
      <c r="B24" s="3"/>
      <c r="C24" s="18"/>
    </row>
    <row r="25" spans="1:4" s="57" customFormat="1" x14ac:dyDescent="0.35">
      <c r="A25" s="81" t="s">
        <v>114</v>
      </c>
      <c r="B25" s="3"/>
      <c r="C25" s="18"/>
    </row>
    <row r="26" spans="1:4" x14ac:dyDescent="0.35">
      <c r="A26" s="81" t="s">
        <v>116</v>
      </c>
    </row>
  </sheetData>
  <mergeCells count="5">
    <mergeCell ref="A1:C1"/>
    <mergeCell ref="A2:A3"/>
    <mergeCell ref="B21:C21"/>
    <mergeCell ref="B22:C22"/>
    <mergeCell ref="A23:C23"/>
  </mergeCells>
  <pageMargins left="0.75" right="0.2" top="0.75" bottom="0.75" header="0.3" footer="0.3"/>
  <pageSetup paperSize="9" orientation="portrait" r:id="rId1"/>
  <ignoredErrors>
    <ignoredError sqref="B10:C1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5</vt:i4>
      </vt:variant>
    </vt:vector>
  </HeadingPairs>
  <TitlesOfParts>
    <vt:vector size="10" baseType="lpstr">
      <vt:lpstr>ข้าว</vt:lpstr>
      <vt:lpstr>มะม่วง</vt:lpstr>
      <vt:lpstr>กล้วยน้ำว้า</vt:lpstr>
      <vt:lpstr>ชะอม</vt:lpstr>
      <vt:lpstr>ข่า</vt:lpstr>
      <vt:lpstr>กล้วยน้ำว้า!Print_Area</vt:lpstr>
      <vt:lpstr>ข่า!Print_Area</vt:lpstr>
      <vt:lpstr>ข้าว!Print_Area</vt:lpstr>
      <vt:lpstr>ชะอม!Print_Area</vt:lpstr>
      <vt:lpstr>มะม่วง!Print_Area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Producer02</dc:creator>
  <cp:lastModifiedBy>User</cp:lastModifiedBy>
  <cp:lastPrinted>2022-01-25T06:14:23Z</cp:lastPrinted>
  <dcterms:created xsi:type="dcterms:W3CDTF">2019-09-25T03:37:42Z</dcterms:created>
  <dcterms:modified xsi:type="dcterms:W3CDTF">2022-01-25T06:14:33Z</dcterms:modified>
</cp:coreProperties>
</file>