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490" windowHeight="7800"/>
  </bookViews>
  <sheets>
    <sheet name="ปีงบ 62" sheetId="1" r:id="rId1"/>
  </sheets>
  <definedNames>
    <definedName name="_xlnm.Print_Titles" localSheetId="0">'ปีงบ 62'!$4:$5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7" i="1" l="1"/>
  <c r="O56" i="1"/>
  <c r="P56" i="1" s="1"/>
  <c r="O54" i="1"/>
  <c r="O50" i="1"/>
  <c r="O51" i="1"/>
  <c r="O52" i="1"/>
  <c r="P52" i="1" s="1"/>
  <c r="O49" i="1"/>
  <c r="P49" i="1" s="1"/>
  <c r="H43" i="1"/>
  <c r="O43" i="1"/>
  <c r="P43" i="1" s="1"/>
  <c r="O44" i="1"/>
  <c r="P44" i="1" s="1"/>
  <c r="O45" i="1"/>
  <c r="P45" i="1" s="1"/>
  <c r="O46" i="1"/>
  <c r="P46" i="1" s="1"/>
  <c r="C42" i="1"/>
  <c r="O42" i="1"/>
  <c r="I40" i="1"/>
  <c r="O41" i="1"/>
  <c r="O40" i="1"/>
  <c r="P40" i="1" s="1"/>
  <c r="B53" i="1"/>
  <c r="B48" i="1"/>
  <c r="B41" i="1"/>
  <c r="B38" i="1"/>
  <c r="N34" i="1"/>
  <c r="M34" i="1"/>
  <c r="L34" i="1"/>
  <c r="K34" i="1"/>
  <c r="J34" i="1"/>
  <c r="I34" i="1"/>
  <c r="H34" i="1"/>
  <c r="G34" i="1"/>
  <c r="F34" i="1"/>
  <c r="E34" i="1"/>
  <c r="D34" i="1"/>
  <c r="C34" i="1"/>
  <c r="O31" i="1"/>
  <c r="O26" i="1"/>
  <c r="P26" i="1" s="1"/>
  <c r="N24" i="1"/>
  <c r="M24" i="1"/>
  <c r="L24" i="1"/>
  <c r="K24" i="1"/>
  <c r="J24" i="1"/>
  <c r="I24" i="1"/>
  <c r="H24" i="1"/>
  <c r="G24" i="1"/>
  <c r="F24" i="1"/>
  <c r="E24" i="1"/>
  <c r="D24" i="1"/>
  <c r="C24" i="1"/>
  <c r="O15" i="1"/>
  <c r="P15" i="1" s="1"/>
  <c r="O13" i="1"/>
  <c r="P41" i="1"/>
  <c r="P42" i="1"/>
  <c r="P50" i="1"/>
  <c r="P51" i="1"/>
  <c r="P54" i="1"/>
  <c r="D7" i="1"/>
  <c r="E7" i="1"/>
  <c r="F7" i="1"/>
  <c r="G7" i="1"/>
  <c r="H7" i="1"/>
  <c r="I7" i="1"/>
  <c r="J7" i="1"/>
  <c r="K7" i="1"/>
  <c r="L7" i="1"/>
  <c r="M7" i="1"/>
  <c r="N7" i="1"/>
  <c r="C7" i="1"/>
  <c r="B20" i="1"/>
  <c r="B25" i="1"/>
  <c r="B55" i="1" l="1"/>
  <c r="P55" i="1" s="1"/>
  <c r="P53" i="1"/>
  <c r="P48" i="1"/>
  <c r="B37" i="1"/>
  <c r="B32" i="1"/>
  <c r="B27" i="1"/>
  <c r="B13" i="1"/>
  <c r="P13" i="1" s="1"/>
  <c r="B47" i="1" l="1"/>
  <c r="P47" i="1" s="1"/>
  <c r="B14" i="1"/>
  <c r="P14" i="1" s="1"/>
  <c r="B12" i="1"/>
  <c r="P12" i="1" s="1"/>
  <c r="B6" i="1"/>
  <c r="O39" i="1"/>
  <c r="P39" i="1" s="1"/>
  <c r="O36" i="1"/>
  <c r="P36" i="1" s="1"/>
  <c r="O34" i="1"/>
  <c r="P34" i="1" s="1"/>
  <c r="O33" i="1"/>
  <c r="P33" i="1" s="1"/>
  <c r="P31" i="1"/>
  <c r="O30" i="1"/>
  <c r="P30" i="1" s="1"/>
  <c r="O29" i="1"/>
  <c r="P29" i="1" s="1"/>
  <c r="O28" i="1"/>
  <c r="P28" i="1" s="1"/>
  <c r="O25" i="1"/>
  <c r="P25" i="1" s="1"/>
  <c r="O24" i="1"/>
  <c r="P24" i="1" s="1"/>
  <c r="O23" i="1"/>
  <c r="P23" i="1" s="1"/>
  <c r="O22" i="1"/>
  <c r="P22" i="1" s="1"/>
  <c r="O21" i="1"/>
  <c r="P21" i="1" s="1"/>
  <c r="O20" i="1"/>
  <c r="P20" i="1" s="1"/>
  <c r="O18" i="1"/>
  <c r="P18" i="1" s="1"/>
  <c r="B17" i="1"/>
  <c r="O10" i="1"/>
  <c r="P10" i="1" s="1"/>
  <c r="O9" i="1"/>
  <c r="P9" i="1" s="1"/>
  <c r="B8" i="1"/>
  <c r="O7" i="1"/>
  <c r="O6" i="1" l="1"/>
  <c r="P7" i="1"/>
  <c r="P6" i="1"/>
  <c r="B11" i="1"/>
  <c r="P11" i="1" s="1"/>
  <c r="O8" i="1"/>
  <c r="P8" i="1" s="1"/>
  <c r="O27" i="1"/>
  <c r="P27" i="1" s="1"/>
  <c r="O17" i="1"/>
  <c r="P17" i="1" s="1"/>
  <c r="O19" i="1"/>
  <c r="O35" i="1"/>
  <c r="B19" i="1"/>
  <c r="B16" i="1" s="1"/>
  <c r="B57" i="1" s="1"/>
  <c r="O32" i="1" l="1"/>
  <c r="P32" i="1" s="1"/>
  <c r="P35" i="1"/>
  <c r="P19" i="1"/>
  <c r="O16" i="1" l="1"/>
  <c r="P16" i="1" s="1"/>
  <c r="O38" i="1" l="1"/>
  <c r="P38" i="1" s="1"/>
  <c r="O37" i="1" l="1"/>
  <c r="P57" i="1" l="1"/>
  <c r="P37" i="1"/>
</calcChain>
</file>

<file path=xl/sharedStrings.xml><?xml version="1.0" encoding="utf-8"?>
<sst xmlns="http://schemas.openxmlformats.org/spreadsheetml/2006/main" count="60" uniqueCount="60">
  <si>
    <t>หมวดรายจ่าย</t>
  </si>
  <si>
    <t>งบประมาณที่ได้รับ</t>
  </si>
  <si>
    <t>แผนการใช้จ่ายงบประมาณ</t>
  </si>
  <si>
    <t>รวมทั้งสิ้น</t>
  </si>
  <si>
    <t xml:space="preserve"> (1)</t>
  </si>
  <si>
    <t>ต.ค.60 - เม.ย.61</t>
  </si>
  <si>
    <t>งบบุคลากรภาครัฐ</t>
  </si>
  <si>
    <t> -  ค่าตอบแทนพนักงานราชการ</t>
  </si>
  <si>
    <t> งบดำเนินงานภายใต้คชจ.บุคลากรภาครัฐ</t>
  </si>
  <si>
    <t>  - ค่าเช่าบ้าน </t>
  </si>
  <si>
    <t>  - เงินสมทบกองทุนประกันสังคม </t>
  </si>
  <si>
    <t> งบดำเนินงานหมวดค่าตอบแทนใช้สอยและวัสดุ</t>
  </si>
  <si>
    <t> หมวดค่าตอบแทน</t>
  </si>
  <si>
    <t>  - ค่าเบี้ยประชุม</t>
  </si>
  <si>
    <t> หมวดค่าใช้สอย </t>
  </si>
  <si>
    <t>  - ค่าเบี้ยเลี้ยง ค่าที่พักและค่าพาหนะ </t>
  </si>
  <si>
    <t>  - ค่าเครื่องดื่มในการประชุม/สัมมนา </t>
  </si>
  <si>
    <t>  - ค่าซ่อมแซมครุภัณฑ์ </t>
  </si>
  <si>
    <t>  - ค่าซ่อมแซมยานพาหนะและขนส่ง </t>
  </si>
  <si>
    <t>  - ค่าจ้างเหมาบริการ </t>
  </si>
  <si>
    <t> หมวดค่าวัสดุ</t>
  </si>
  <si>
    <t>  - วัสดุสำนักงาน </t>
  </si>
  <si>
    <t>  - วัสดุเชื้อเพลิงและหล่อลื่น </t>
  </si>
  <si>
    <t>  - วัสดุก่อสร้าง /งานบ้านงานครัว</t>
  </si>
  <si>
    <t>  - วัสดุหนังสือวารสารและตำรา </t>
  </si>
  <si>
    <t> ค่าสาธารณูปโภค</t>
  </si>
  <si>
    <t>  - ค่าน้ำประปา </t>
  </si>
  <si>
    <t>  - ค่าไฟฟ้า </t>
  </si>
  <si>
    <t>  - ค่าโทรศัพท์ </t>
  </si>
  <si>
    <t>  - ค่าไปรษณีย์</t>
  </si>
  <si>
    <t> รายจ่ายอื่น</t>
  </si>
  <si>
    <t>1.โครงการสนับสนุนการปฏิบัติงานตามนโยบายสำคัญ</t>
  </si>
  <si>
    <t> รวม</t>
  </si>
  <si>
    <t>งบประมาณ
คงเหลือ</t>
  </si>
  <si>
    <t>  - ค่าเช่าทรัพย์สิน (เครื่องถ่ายเอกสาร)</t>
  </si>
  <si>
    <t xml:space="preserve">  - ค่ากรมธรรม์ประกันภัย</t>
  </si>
  <si>
    <t> งบดำเนินงานการจัดการเทคโนโลยีฯ</t>
  </si>
  <si>
    <t xml:space="preserve"> หมวดค่าสาธาฯ </t>
  </si>
  <si>
    <t xml:space="preserve"> - ค่าบรืการอินเตอร์เน็ต</t>
  </si>
  <si>
    <t xml:space="preserve"> หมวดค่าวัสดุ </t>
  </si>
  <si>
    <t xml:space="preserve"> - ค่าวัสดุคอมพิวเตอร์</t>
  </si>
  <si>
    <t>2 โครงการส่งเสริมประสิทธิภาพการประชาสัมพันธ์ระดับจังหวัด</t>
  </si>
  <si>
    <t>3 โครงการร้านอาหารปลอดภัย (Q Restaurant)</t>
  </si>
  <si>
    <t>4 คชจ.สนับสนุนโครงการพัฒนาศูนย์เครือข่ายปราชญ์ชาวบ้าน</t>
  </si>
  <si>
    <t xml:space="preserve">  4.1 ค่าจ้างเจ้าหน้าที่ปฏิบัติงานโครงการฯ</t>
  </si>
  <si>
    <t xml:space="preserve">  4.2 คชจ.กำกับดูแลติดตามการดำเนินกิจกรรมของโครงการ</t>
  </si>
  <si>
    <t xml:space="preserve"> 4.3 คชจ.โครงการพัฒนาศูนย์เครือข่ายปราชญ์ชาวบ้าน</t>
  </si>
  <si>
    <t>5. โครงการส่งเสริมแนวทางเกษตรทฤษฎีใหม่</t>
  </si>
  <si>
    <t>6. คชจ.การดำเนินโครงการอันเนื่องมาจากพระราชดำริ</t>
  </si>
  <si>
    <t>งบลงทุน</t>
  </si>
  <si>
    <t xml:space="preserve">   ครุภัณฑ์คอมพิวเตอร์</t>
  </si>
  <si>
    <t xml:space="preserve">  - เครื่องคอมพิวเตอร์ จำนวน 2 เครื่อง</t>
  </si>
  <si>
    <t xml:space="preserve">  - เครื่องสำรองไฟ ขนาด 1 K จำนวน 2 เครื่อง</t>
  </si>
  <si>
    <t xml:space="preserve">  - อุปกรณ์กระจายสัญญาณ 16 ช่อง จำนวน 1 เครื่อง</t>
  </si>
  <si>
    <t xml:space="preserve"> --เครื่องสำรองไฟ ขนาด 800 VA จำนวน 1 เครื่อง</t>
  </si>
  <si>
    <t>งบลงทุนที่ดินสิ่งก่อสร้าง</t>
  </si>
  <si>
    <t xml:space="preserve">  - ก่อสร้างถนนคอนกรีต</t>
  </si>
  <si>
    <t>งบอุดหนุน</t>
  </si>
  <si>
    <t xml:space="preserve">  - คชจ.โครงการพัฒนาศูนย์เครือข่ายปราชญ์ชาวบ้าน</t>
  </si>
  <si>
    <t>ประมาณการการใช้จ่ายเงินงบประมาณ ปีงบประมาณ พ.ศ. 2561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</si>
</sst>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8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b/>
      <sz val="12"/>
      <name val="TH SarabunPSK"/>
      <family val="2"/>
    </font>
    <font>
      <sz val="12"/>
      <name val="TH SarabunPSK"/>
      <family val="2"/>
    </font>
    <font>
      <sz val="14"/>
      <color rgb="FFFF0000"/>
      <name val="TH SarabunPSK"/>
      <family val="2"/>
    </font>
    <font>
      <sz val="12"/>
      <color rgb="FFFF0000"/>
      <name val="TH SarabunPSK"/>
      <family val="2"/>
    </font>
    <font>
      <sz val="10"/>
      <color rgb="FFFF0000"/>
      <name val="TH SarabunPSK"/>
      <family val="2"/>
    </font>
    <font>
      <sz val="12"/>
      <color theme="1"/>
      <name val="TH SarabunPSK"/>
      <family val="2"/>
    </font>
    <font>
      <b/>
      <sz val="14"/>
      <color rgb="FF002060"/>
      <name val="TH SarabunPSK"/>
      <family val="2"/>
    </font>
    <font>
      <b/>
      <sz val="16"/>
      <name val="TH SarabunPSK"/>
      <family val="2"/>
    </font>
    <font>
      <sz val="10"/>
      <name val="TH SarabunPSK"/>
      <family val="2"/>
    </font>
    <font>
      <sz val="11"/>
      <name val="TH SarabunPSK"/>
      <family val="2"/>
    </font>
    <font>
      <b/>
      <sz val="12"/>
      <color rgb="FFFF5050"/>
      <name val="TH SarabunPSK"/>
      <family val="2"/>
    </font>
    <font>
      <b/>
      <sz val="12"/>
      <color theme="1"/>
      <name val="TH SarabunPSK"/>
      <family val="2"/>
    </font>
  </fonts>
  <fills count="1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7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1" xfId="0" applyFont="1" applyFill="1" applyBorder="1" applyAlignment="1">
      <alignment horizontal="left" wrapText="1"/>
    </xf>
    <xf numFmtId="49" fontId="5" fillId="2" borderId="7" xfId="0" applyNumberFormat="1" applyFont="1" applyFill="1" applyBorder="1" applyAlignment="1">
      <alignment horizontal="center" vertical="top" wrapText="1"/>
    </xf>
    <xf numFmtId="17" fontId="5" fillId="2" borderId="8" xfId="0" applyNumberFormat="1" applyFont="1" applyFill="1" applyBorder="1" applyAlignment="1">
      <alignment horizontal="center" shrinkToFit="1"/>
    </xf>
    <xf numFmtId="0" fontId="6" fillId="0" borderId="0" xfId="0" applyFont="1"/>
    <xf numFmtId="0" fontId="4" fillId="3" borderId="7" xfId="0" applyFont="1" applyFill="1" applyBorder="1" applyAlignment="1">
      <alignment horizontal="left" vertical="center" wrapText="1"/>
    </xf>
    <xf numFmtId="4" fontId="5" fillId="3" borderId="8" xfId="1" applyNumberFormat="1" applyFont="1" applyFill="1" applyBorder="1" applyAlignment="1">
      <alignment horizontal="right" vertical="center" wrapText="1"/>
    </xf>
    <xf numFmtId="4" fontId="5" fillId="3" borderId="12" xfId="1" applyNumberFormat="1" applyFont="1" applyFill="1" applyBorder="1" applyAlignment="1">
      <alignment horizontal="right" vertical="center" wrapText="1"/>
    </xf>
    <xf numFmtId="0" fontId="3" fillId="0" borderId="5" xfId="0" applyFont="1" applyBorder="1"/>
    <xf numFmtId="0" fontId="3" fillId="0" borderId="6" xfId="0" applyFont="1" applyBorder="1"/>
    <xf numFmtId="0" fontId="6" fillId="0" borderId="7" xfId="0" applyFont="1" applyBorder="1" applyAlignment="1">
      <alignment horizontal="left" vertical="center" shrinkToFit="1"/>
    </xf>
    <xf numFmtId="4" fontId="6" fillId="4" borderId="8" xfId="0" applyNumberFormat="1" applyFont="1" applyFill="1" applyBorder="1" applyAlignment="1">
      <alignment horizontal="right" vertical="center" wrapText="1"/>
    </xf>
    <xf numFmtId="4" fontId="6" fillId="4" borderId="8" xfId="0" applyNumberFormat="1" applyFont="1" applyFill="1" applyBorder="1" applyAlignment="1">
      <alignment horizontal="right" vertical="center" shrinkToFit="1"/>
    </xf>
    <xf numFmtId="4" fontId="6" fillId="0" borderId="12" xfId="1" applyNumberFormat="1" applyFont="1" applyBorder="1" applyAlignment="1">
      <alignment horizontal="right" vertical="center" shrinkToFit="1"/>
    </xf>
    <xf numFmtId="0" fontId="3" fillId="0" borderId="14" xfId="0" applyFont="1" applyBorder="1"/>
    <xf numFmtId="0" fontId="3" fillId="0" borderId="15" xfId="0" applyFont="1" applyBorder="1"/>
    <xf numFmtId="0" fontId="5" fillId="5" borderId="7" xfId="0" applyFont="1" applyFill="1" applyBorder="1" applyAlignment="1">
      <alignment horizontal="left" vertical="center" shrinkToFit="1"/>
    </xf>
    <xf numFmtId="4" fontId="5" fillId="5" borderId="8" xfId="1" applyNumberFormat="1" applyFont="1" applyFill="1" applyBorder="1" applyAlignment="1">
      <alignment horizontal="right" vertical="center" wrapText="1"/>
    </xf>
    <xf numFmtId="4" fontId="5" fillId="5" borderId="8" xfId="1" applyNumberFormat="1" applyFont="1" applyFill="1" applyBorder="1" applyAlignment="1">
      <alignment horizontal="right" vertical="center" shrinkToFit="1"/>
    </xf>
    <xf numFmtId="4" fontId="5" fillId="5" borderId="12" xfId="1" applyNumberFormat="1" applyFont="1" applyFill="1" applyBorder="1" applyAlignment="1">
      <alignment horizontal="right" vertical="center" shrinkToFit="1"/>
    </xf>
    <xf numFmtId="0" fontId="8" fillId="0" borderId="5" xfId="0" applyFont="1" applyBorder="1"/>
    <xf numFmtId="0" fontId="7" fillId="0" borderId="6" xfId="0" applyFont="1" applyBorder="1"/>
    <xf numFmtId="4" fontId="6" fillId="4" borderId="8" xfId="1" applyNumberFormat="1" applyFont="1" applyFill="1" applyBorder="1" applyAlignment="1">
      <alignment horizontal="right" vertical="center" wrapText="1"/>
    </xf>
    <xf numFmtId="4" fontId="6" fillId="0" borderId="8" xfId="1" applyNumberFormat="1" applyFont="1" applyBorder="1" applyAlignment="1">
      <alignment horizontal="right" vertical="center" shrinkToFit="1"/>
    </xf>
    <xf numFmtId="0" fontId="7" fillId="0" borderId="15" xfId="0" applyFont="1" applyBorder="1"/>
    <xf numFmtId="0" fontId="6" fillId="4" borderId="7" xfId="0" applyFont="1" applyFill="1" applyBorder="1" applyAlignment="1">
      <alignment horizontal="left" vertical="center" shrinkToFit="1"/>
    </xf>
    <xf numFmtId="4" fontId="6" fillId="4" borderId="8" xfId="1" applyNumberFormat="1" applyFont="1" applyFill="1" applyBorder="1" applyAlignment="1">
      <alignment horizontal="right" vertical="center" shrinkToFit="1"/>
    </xf>
    <xf numFmtId="0" fontId="8" fillId="0" borderId="10" xfId="0" applyFont="1" applyBorder="1"/>
    <xf numFmtId="0" fontId="7" fillId="0" borderId="11" xfId="0" applyFont="1" applyBorder="1"/>
    <xf numFmtId="0" fontId="7" fillId="0" borderId="14" xfId="0" applyFont="1" applyBorder="1"/>
    <xf numFmtId="0" fontId="5" fillId="6" borderId="7" xfId="0" applyFont="1" applyFill="1" applyBorder="1" applyAlignment="1">
      <alignment horizontal="left" vertical="center" shrinkToFit="1"/>
    </xf>
    <xf numFmtId="4" fontId="5" fillId="6" borderId="8" xfId="0" applyNumberFormat="1" applyFont="1" applyFill="1" applyBorder="1" applyAlignment="1">
      <alignment horizontal="right" vertical="center" wrapText="1"/>
    </xf>
    <xf numFmtId="4" fontId="5" fillId="6" borderId="12" xfId="0" applyNumberFormat="1" applyFont="1" applyFill="1" applyBorder="1" applyAlignment="1">
      <alignment horizontal="right" vertical="center" wrapText="1"/>
    </xf>
    <xf numFmtId="0" fontId="9" fillId="0" borderId="16" xfId="0" applyFont="1" applyBorder="1"/>
    <xf numFmtId="0" fontId="7" fillId="0" borderId="17" xfId="0" applyFont="1" applyBorder="1"/>
    <xf numFmtId="0" fontId="9" fillId="0" borderId="14" xfId="0" applyFont="1" applyBorder="1"/>
    <xf numFmtId="4" fontId="10" fillId="4" borderId="8" xfId="1" applyNumberFormat="1" applyFont="1" applyFill="1" applyBorder="1" applyAlignment="1">
      <alignment horizontal="right" vertical="center" wrapText="1"/>
    </xf>
    <xf numFmtId="0" fontId="7" fillId="0" borderId="16" xfId="0" applyFont="1" applyBorder="1"/>
    <xf numFmtId="4" fontId="6" fillId="0" borderId="8" xfId="0" applyNumberFormat="1" applyFont="1" applyFill="1" applyBorder="1" applyAlignment="1">
      <alignment horizontal="right" vertical="center" wrapText="1"/>
    </xf>
    <xf numFmtId="0" fontId="3" fillId="0" borderId="18" xfId="0" applyFont="1" applyFill="1" applyBorder="1"/>
    <xf numFmtId="0" fontId="3" fillId="0" borderId="8" xfId="0" applyFont="1" applyFill="1" applyBorder="1"/>
    <xf numFmtId="0" fontId="4" fillId="7" borderId="21" xfId="0" applyFont="1" applyFill="1" applyBorder="1" applyAlignment="1">
      <alignment horizontal="center" vertical="center" wrapText="1"/>
    </xf>
    <xf numFmtId="43" fontId="5" fillId="7" borderId="22" xfId="0" applyNumberFormat="1" applyFont="1" applyFill="1" applyBorder="1" applyAlignment="1">
      <alignment horizontal="right" vertical="center" shrinkToFit="1"/>
    </xf>
    <xf numFmtId="43" fontId="5" fillId="7" borderId="23" xfId="0" applyNumberFormat="1" applyFont="1" applyFill="1" applyBorder="1" applyAlignment="1">
      <alignment horizontal="right" vertical="center" shrinkToFit="1"/>
    </xf>
    <xf numFmtId="0" fontId="3" fillId="0" borderId="10" xfId="0" applyFont="1" applyBorder="1"/>
    <xf numFmtId="0" fontId="3" fillId="0" borderId="11" xfId="0" applyFont="1" applyBorder="1"/>
    <xf numFmtId="0" fontId="3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4" fillId="0" borderId="0" xfId="0" applyFont="1" applyAlignment="1">
      <alignment horizontal="righ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0" xfId="0" applyFont="1" applyFill="1" applyBorder="1"/>
    <xf numFmtId="0" fontId="6" fillId="4" borderId="26" xfId="0" applyFont="1" applyFill="1" applyBorder="1" applyAlignment="1">
      <alignment horizontal="left" vertical="center" shrinkToFit="1"/>
    </xf>
    <xf numFmtId="4" fontId="6" fillId="0" borderId="27" xfId="0" applyNumberFormat="1" applyFont="1" applyFill="1" applyBorder="1" applyAlignment="1">
      <alignment horizontal="right" vertical="center" wrapText="1"/>
    </xf>
    <xf numFmtId="4" fontId="6" fillId="0" borderId="27" xfId="1" applyNumberFormat="1" applyFont="1" applyBorder="1" applyAlignment="1">
      <alignment horizontal="right" vertical="center" shrinkToFit="1"/>
    </xf>
    <xf numFmtId="4" fontId="6" fillId="0" borderId="28" xfId="1" applyNumberFormat="1" applyFont="1" applyBorder="1" applyAlignment="1">
      <alignment horizontal="right" vertical="center" shrinkToFit="1"/>
    </xf>
    <xf numFmtId="4" fontId="6" fillId="0" borderId="7" xfId="0" applyNumberFormat="1" applyFont="1" applyFill="1" applyBorder="1" applyAlignment="1">
      <alignment horizontal="left" vertical="center" wrapText="1"/>
    </xf>
    <xf numFmtId="4" fontId="13" fillId="0" borderId="7" xfId="0" applyNumberFormat="1" applyFont="1" applyFill="1" applyBorder="1" applyAlignment="1">
      <alignment horizontal="left" vertical="center" wrapText="1"/>
    </xf>
    <xf numFmtId="0" fontId="4" fillId="11" borderId="7" xfId="0" applyFont="1" applyFill="1" applyBorder="1" applyAlignment="1">
      <alignment horizontal="left" vertical="center" wrapText="1"/>
    </xf>
    <xf numFmtId="0" fontId="12" fillId="0" borderId="26" xfId="0" applyFont="1" applyFill="1" applyBorder="1" applyAlignment="1">
      <alignment horizontal="left" vertical="center" shrinkToFit="1"/>
    </xf>
    <xf numFmtId="0" fontId="4" fillId="12" borderId="7" xfId="0" applyFont="1" applyFill="1" applyBorder="1" applyAlignment="1">
      <alignment horizontal="left" vertical="center" wrapText="1"/>
    </xf>
    <xf numFmtId="0" fontId="4" fillId="13" borderId="7" xfId="0" applyFont="1" applyFill="1" applyBorder="1" applyAlignment="1">
      <alignment horizontal="left" vertical="center" wrapText="1"/>
    </xf>
    <xf numFmtId="0" fontId="5" fillId="10" borderId="7" xfId="0" applyFont="1" applyFill="1" applyBorder="1" applyAlignment="1">
      <alignment horizontal="left" vertical="center" shrinkToFit="1"/>
    </xf>
    <xf numFmtId="0" fontId="5" fillId="9" borderId="7" xfId="0" applyFont="1" applyFill="1" applyBorder="1" applyAlignment="1">
      <alignment horizontal="left" vertical="center" shrinkToFit="1"/>
    </xf>
    <xf numFmtId="0" fontId="5" fillId="14" borderId="7" xfId="0" applyFont="1" applyFill="1" applyBorder="1" applyAlignment="1">
      <alignment horizontal="left" vertical="center" shrinkToFit="1"/>
    </xf>
    <xf numFmtId="4" fontId="5" fillId="14" borderId="8" xfId="0" applyNumberFormat="1" applyFont="1" applyFill="1" applyBorder="1" applyAlignment="1">
      <alignment horizontal="right" vertical="center" wrapText="1"/>
    </xf>
    <xf numFmtId="4" fontId="5" fillId="14" borderId="12" xfId="0" applyNumberFormat="1" applyFont="1" applyFill="1" applyBorder="1" applyAlignment="1">
      <alignment horizontal="right" vertical="center" wrapText="1"/>
    </xf>
    <xf numFmtId="0" fontId="7" fillId="14" borderId="14" xfId="0" applyFont="1" applyFill="1" applyBorder="1"/>
    <xf numFmtId="0" fontId="7" fillId="14" borderId="15" xfId="0" applyFont="1" applyFill="1" applyBorder="1"/>
    <xf numFmtId="0" fontId="3" fillId="14" borderId="0" xfId="0" applyFont="1" applyFill="1"/>
    <xf numFmtId="4" fontId="5" fillId="14" borderId="8" xfId="1" applyNumberFormat="1" applyFont="1" applyFill="1" applyBorder="1" applyAlignment="1">
      <alignment horizontal="right" vertical="center" wrapText="1"/>
    </xf>
    <xf numFmtId="4" fontId="5" fillId="14" borderId="8" xfId="1" applyNumberFormat="1" applyFont="1" applyFill="1" applyBorder="1" applyAlignment="1">
      <alignment horizontal="right" vertical="center" shrinkToFit="1"/>
    </xf>
    <xf numFmtId="4" fontId="5" fillId="14" borderId="12" xfId="1" applyNumberFormat="1" applyFont="1" applyFill="1" applyBorder="1" applyAlignment="1">
      <alignment horizontal="right" vertical="center" shrinkToFit="1"/>
    </xf>
    <xf numFmtId="4" fontId="5" fillId="14" borderId="12" xfId="1" applyNumberFormat="1" applyFont="1" applyFill="1" applyBorder="1" applyAlignment="1">
      <alignment horizontal="right" vertical="center" wrapText="1"/>
    </xf>
    <xf numFmtId="4" fontId="6" fillId="11" borderId="8" xfId="0" applyNumberFormat="1" applyFont="1" applyFill="1" applyBorder="1" applyAlignment="1">
      <alignment horizontal="right" vertical="center" wrapText="1"/>
    </xf>
    <xf numFmtId="4" fontId="6" fillId="11" borderId="8" xfId="0" applyNumberFormat="1" applyFont="1" applyFill="1" applyBorder="1" applyAlignment="1">
      <alignment horizontal="right" vertical="center" shrinkToFit="1"/>
    </xf>
    <xf numFmtId="4" fontId="6" fillId="11" borderId="12" xfId="0" applyNumberFormat="1" applyFont="1" applyFill="1" applyBorder="1" applyAlignment="1">
      <alignment horizontal="right" vertical="center" shrinkToFit="1"/>
    </xf>
    <xf numFmtId="0" fontId="7" fillId="11" borderId="14" xfId="0" applyFont="1" applyFill="1" applyBorder="1"/>
    <xf numFmtId="0" fontId="7" fillId="11" borderId="15" xfId="0" applyFont="1" applyFill="1" applyBorder="1"/>
    <xf numFmtId="0" fontId="3" fillId="11" borderId="0" xfId="0" applyFont="1" applyFill="1"/>
    <xf numFmtId="4" fontId="6" fillId="12" borderId="8" xfId="0" applyNumberFormat="1" applyFont="1" applyFill="1" applyBorder="1" applyAlignment="1">
      <alignment horizontal="right" vertical="center" wrapText="1"/>
    </xf>
    <xf numFmtId="4" fontId="6" fillId="12" borderId="8" xfId="1" applyNumberFormat="1" applyFont="1" applyFill="1" applyBorder="1" applyAlignment="1">
      <alignment horizontal="right" vertical="center" shrinkToFit="1"/>
    </xf>
    <xf numFmtId="4" fontId="6" fillId="12" borderId="12" xfId="1" applyNumberFormat="1" applyFont="1" applyFill="1" applyBorder="1" applyAlignment="1">
      <alignment horizontal="right" vertical="center" shrinkToFit="1"/>
    </xf>
    <xf numFmtId="0" fontId="3" fillId="12" borderId="14" xfId="0" applyFont="1" applyFill="1" applyBorder="1" applyAlignment="1">
      <alignment horizontal="center"/>
    </xf>
    <xf numFmtId="0" fontId="3" fillId="12" borderId="15" xfId="0" applyFont="1" applyFill="1" applyBorder="1" applyAlignment="1">
      <alignment horizontal="center"/>
    </xf>
    <xf numFmtId="0" fontId="3" fillId="12" borderId="0" xfId="0" applyFont="1" applyFill="1" applyBorder="1"/>
    <xf numFmtId="4" fontId="6" fillId="13" borderId="8" xfId="0" applyNumberFormat="1" applyFont="1" applyFill="1" applyBorder="1" applyAlignment="1">
      <alignment horizontal="right" vertical="center" wrapText="1"/>
    </xf>
    <xf numFmtId="4" fontId="6" fillId="13" borderId="8" xfId="1" applyNumberFormat="1" applyFont="1" applyFill="1" applyBorder="1" applyAlignment="1">
      <alignment horizontal="right" vertical="center" shrinkToFit="1"/>
    </xf>
    <xf numFmtId="4" fontId="6" fillId="13" borderId="12" xfId="1" applyNumberFormat="1" applyFont="1" applyFill="1" applyBorder="1" applyAlignment="1">
      <alignment horizontal="right" vertical="center" shrinkToFit="1"/>
    </xf>
    <xf numFmtId="0" fontId="3" fillId="13" borderId="14" xfId="0" applyFont="1" applyFill="1" applyBorder="1" applyAlignment="1">
      <alignment horizontal="center"/>
    </xf>
    <xf numFmtId="0" fontId="3" fillId="13" borderId="15" xfId="0" applyFont="1" applyFill="1" applyBorder="1" applyAlignment="1">
      <alignment horizontal="center"/>
    </xf>
    <xf numFmtId="0" fontId="3" fillId="13" borderId="0" xfId="0" applyFont="1" applyFill="1" applyBorder="1"/>
    <xf numFmtId="4" fontId="14" fillId="0" borderId="7" xfId="0" applyNumberFormat="1" applyFont="1" applyFill="1" applyBorder="1" applyAlignment="1">
      <alignment horizontal="left" vertical="center" wrapText="1"/>
    </xf>
    <xf numFmtId="0" fontId="6" fillId="8" borderId="7" xfId="0" applyFont="1" applyFill="1" applyBorder="1" applyAlignment="1">
      <alignment horizontal="left" vertical="center" shrinkToFit="1"/>
    </xf>
    <xf numFmtId="4" fontId="6" fillId="8" borderId="8" xfId="0" applyNumberFormat="1" applyFont="1" applyFill="1" applyBorder="1" applyAlignment="1">
      <alignment horizontal="right" vertical="center" wrapText="1"/>
    </xf>
    <xf numFmtId="4" fontId="6" fillId="8" borderId="8" xfId="1" applyNumberFormat="1" applyFont="1" applyFill="1" applyBorder="1" applyAlignment="1">
      <alignment horizontal="right" vertical="center" shrinkToFit="1"/>
    </xf>
    <xf numFmtId="4" fontId="6" fillId="8" borderId="12" xfId="1" applyNumberFormat="1" applyFont="1" applyFill="1" applyBorder="1" applyAlignment="1">
      <alignment horizontal="right" vertical="center" shrinkToFit="1"/>
    </xf>
    <xf numFmtId="0" fontId="3" fillId="8" borderId="14" xfId="0" applyFont="1" applyFill="1" applyBorder="1" applyAlignment="1">
      <alignment horizontal="center"/>
    </xf>
    <xf numFmtId="0" fontId="3" fillId="8" borderId="15" xfId="0" applyFont="1" applyFill="1" applyBorder="1" applyAlignment="1">
      <alignment horizontal="center"/>
    </xf>
    <xf numFmtId="0" fontId="3" fillId="8" borderId="0" xfId="0" applyFont="1" applyFill="1" applyBorder="1"/>
    <xf numFmtId="4" fontId="6" fillId="10" borderId="8" xfId="1" applyNumberFormat="1" applyFont="1" applyFill="1" applyBorder="1" applyAlignment="1">
      <alignment horizontal="right" vertical="center" wrapText="1"/>
    </xf>
    <xf numFmtId="4" fontId="6" fillId="10" borderId="8" xfId="1" applyNumberFormat="1" applyFont="1" applyFill="1" applyBorder="1" applyAlignment="1">
      <alignment horizontal="right" vertical="center" shrinkToFit="1"/>
    </xf>
    <xf numFmtId="4" fontId="6" fillId="10" borderId="12" xfId="1" applyNumberFormat="1" applyFont="1" applyFill="1" applyBorder="1" applyAlignment="1">
      <alignment horizontal="right" vertical="center" shrinkToFit="1"/>
    </xf>
    <xf numFmtId="0" fontId="7" fillId="10" borderId="14" xfId="0" applyFont="1" applyFill="1" applyBorder="1"/>
    <xf numFmtId="0" fontId="7" fillId="10" borderId="15" xfId="0" applyFont="1" applyFill="1" applyBorder="1"/>
    <xf numFmtId="0" fontId="3" fillId="10" borderId="0" xfId="0" applyFont="1" applyFill="1"/>
    <xf numFmtId="0" fontId="5" fillId="15" borderId="7" xfId="0" applyFont="1" applyFill="1" applyBorder="1" applyAlignment="1">
      <alignment horizontal="left" vertical="center" shrinkToFit="1"/>
    </xf>
    <xf numFmtId="4" fontId="6" fillId="15" borderId="8" xfId="1" applyNumberFormat="1" applyFont="1" applyFill="1" applyBorder="1" applyAlignment="1">
      <alignment horizontal="right" vertical="center" wrapText="1"/>
    </xf>
    <xf numFmtId="4" fontId="6" fillId="15" borderId="8" xfId="1" applyNumberFormat="1" applyFont="1" applyFill="1" applyBorder="1" applyAlignment="1">
      <alignment horizontal="right" vertical="center" shrinkToFit="1"/>
    </xf>
    <xf numFmtId="4" fontId="6" fillId="15" borderId="12" xfId="1" applyNumberFormat="1" applyFont="1" applyFill="1" applyBorder="1" applyAlignment="1">
      <alignment horizontal="right" vertical="center" shrinkToFit="1"/>
    </xf>
    <xf numFmtId="0" fontId="7" fillId="15" borderId="14" xfId="0" applyFont="1" applyFill="1" applyBorder="1"/>
    <xf numFmtId="0" fontId="7" fillId="15" borderId="15" xfId="0" applyFont="1" applyFill="1" applyBorder="1"/>
    <xf numFmtId="0" fontId="3" fillId="15" borderId="0" xfId="0" applyFont="1" applyFill="1"/>
    <xf numFmtId="4" fontId="4" fillId="0" borderId="1" xfId="0" applyNumberFormat="1" applyFont="1" applyFill="1" applyBorder="1" applyAlignment="1">
      <alignment wrapText="1"/>
    </xf>
    <xf numFmtId="4" fontId="4" fillId="2" borderId="3" xfId="0" applyNumberFormat="1" applyFont="1" applyFill="1" applyBorder="1" applyAlignment="1">
      <alignment horizontal="center" vertical="center" wrapText="1"/>
    </xf>
    <xf numFmtId="4" fontId="5" fillId="2" borderId="8" xfId="0" applyNumberFormat="1" applyFont="1" applyFill="1" applyBorder="1" applyAlignment="1">
      <alignment horizontal="center"/>
    </xf>
    <xf numFmtId="4" fontId="5" fillId="7" borderId="22" xfId="0" applyNumberFormat="1" applyFont="1" applyFill="1" applyBorder="1" applyAlignment="1">
      <alignment horizontal="right" vertical="center" shrinkToFit="1"/>
    </xf>
    <xf numFmtId="4" fontId="3" fillId="0" borderId="0" xfId="0" applyNumberFormat="1" applyFont="1" applyAlignment="1">
      <alignment vertical="top"/>
    </xf>
    <xf numFmtId="4" fontId="3" fillId="0" borderId="0" xfId="0" applyNumberFormat="1" applyFont="1"/>
    <xf numFmtId="4" fontId="11" fillId="0" borderId="0" xfId="0" applyNumberFormat="1" applyFont="1"/>
    <xf numFmtId="4" fontId="3" fillId="0" borderId="0" xfId="1" applyNumberFormat="1" applyFont="1"/>
    <xf numFmtId="4" fontId="5" fillId="16" borderId="7" xfId="0" applyNumberFormat="1" applyFont="1" applyFill="1" applyBorder="1" applyAlignment="1">
      <alignment horizontal="left" vertical="center" wrapText="1"/>
    </xf>
    <xf numFmtId="4" fontId="6" fillId="16" borderId="8" xfId="0" applyNumberFormat="1" applyFont="1" applyFill="1" applyBorder="1" applyAlignment="1">
      <alignment horizontal="right" vertical="center" wrapText="1"/>
    </xf>
    <xf numFmtId="4" fontId="6" fillId="16" borderId="8" xfId="1" applyNumberFormat="1" applyFont="1" applyFill="1" applyBorder="1" applyAlignment="1">
      <alignment horizontal="right" vertical="center" shrinkToFit="1"/>
    </xf>
    <xf numFmtId="4" fontId="6" fillId="16" borderId="12" xfId="1" applyNumberFormat="1" applyFont="1" applyFill="1" applyBorder="1" applyAlignment="1">
      <alignment horizontal="right" vertical="center" shrinkToFit="1"/>
    </xf>
    <xf numFmtId="0" fontId="3" fillId="16" borderId="14" xfId="0" applyFont="1" applyFill="1" applyBorder="1" applyAlignment="1">
      <alignment horizontal="center"/>
    </xf>
    <xf numFmtId="0" fontId="3" fillId="16" borderId="15" xfId="0" applyFont="1" applyFill="1" applyBorder="1" applyAlignment="1">
      <alignment horizontal="center"/>
    </xf>
    <xf numFmtId="0" fontId="3" fillId="16" borderId="0" xfId="0" applyFont="1" applyFill="1" applyBorder="1"/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3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center" vertical="top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wrapText="1"/>
    </xf>
    <xf numFmtId="0" fontId="4" fillId="0" borderId="1" xfId="0" applyFont="1" applyFill="1" applyBorder="1" applyAlignment="1">
      <alignment horizontal="left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/>
    </xf>
    <xf numFmtId="0" fontId="6" fillId="0" borderId="0" xfId="0" applyFont="1" applyFill="1"/>
    <xf numFmtId="0" fontId="6" fillId="0" borderId="0" xfId="0" applyFont="1" applyFill="1" applyAlignment="1">
      <alignment vertical="center"/>
    </xf>
    <xf numFmtId="0" fontId="16" fillId="0" borderId="4" xfId="0" applyFont="1" applyFill="1" applyBorder="1" applyAlignment="1">
      <alignment horizontal="center" wrapText="1"/>
    </xf>
    <xf numFmtId="4" fontId="16" fillId="0" borderId="13" xfId="0" applyNumberFormat="1" applyFont="1" applyFill="1" applyBorder="1"/>
    <xf numFmtId="4" fontId="6" fillId="9" borderId="8" xfId="1" applyNumberFormat="1" applyFont="1" applyFill="1" applyBorder="1" applyAlignment="1">
      <alignment horizontal="right" vertical="center" wrapText="1"/>
    </xf>
    <xf numFmtId="4" fontId="6" fillId="9" borderId="8" xfId="1" applyNumberFormat="1" applyFont="1" applyFill="1" applyBorder="1" applyAlignment="1">
      <alignment horizontal="right" vertical="center" shrinkToFit="1"/>
    </xf>
    <xf numFmtId="4" fontId="16" fillId="9" borderId="13" xfId="0" applyNumberFormat="1" applyFont="1" applyFill="1" applyBorder="1"/>
    <xf numFmtId="4" fontId="5" fillId="0" borderId="8" xfId="0" applyNumberFormat="1" applyFont="1" applyFill="1" applyBorder="1" applyAlignment="1">
      <alignment horizontal="right" vertical="center" wrapText="1"/>
    </xf>
    <xf numFmtId="4" fontId="6" fillId="17" borderId="8" xfId="1" applyNumberFormat="1" applyFont="1" applyFill="1" applyBorder="1" applyAlignment="1">
      <alignment horizontal="right" vertical="center" shrinkToFit="1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FF9999"/>
      <color rgb="FFFF5050"/>
      <color rgb="FFCC66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tabSelected="1" zoomScale="118" zoomScaleNormal="118" workbookViewId="0">
      <pane ySplit="5" topLeftCell="A6" activePane="bottomLeft" state="frozen"/>
      <selection pane="bottomLeft" activeCell="C61" sqref="C61"/>
    </sheetView>
  </sheetViews>
  <sheetFormatPr defaultColWidth="12.7109375" defaultRowHeight="18.75"/>
  <cols>
    <col min="1" max="1" width="29.42578125" style="1" customWidth="1"/>
    <col min="2" max="2" width="12.7109375" style="122" customWidth="1"/>
    <col min="3" max="14" width="8.85546875" style="1" customWidth="1"/>
    <col min="15" max="15" width="9.5703125" style="1" customWidth="1"/>
    <col min="16" max="16" width="12.7109375" style="148" customWidth="1"/>
    <col min="17" max="16384" width="12.7109375" style="1"/>
  </cols>
  <sheetData>
    <row r="1" spans="1:18" ht="21.75" customHeight="1">
      <c r="A1" s="141" t="s">
        <v>59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</row>
    <row r="2" spans="1:18" s="2" customFormat="1" ht="18.75" customHeight="1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9"/>
    </row>
    <row r="3" spans="1:18" s="2" customFormat="1" ht="18.75" customHeight="1" thickBot="1">
      <c r="A3" s="3"/>
      <c r="B3" s="117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9"/>
    </row>
    <row r="4" spans="1:18" ht="40.5" customHeight="1">
      <c r="A4" s="51" t="s">
        <v>0</v>
      </c>
      <c r="B4" s="118" t="s">
        <v>1</v>
      </c>
      <c r="C4" s="144" t="s">
        <v>2</v>
      </c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5" t="s">
        <v>3</v>
      </c>
      <c r="P4" s="150" t="s">
        <v>33</v>
      </c>
      <c r="Q4" s="132"/>
      <c r="R4" s="133"/>
    </row>
    <row r="5" spans="1:18" s="6" customFormat="1" ht="18" customHeight="1">
      <c r="A5" s="4" t="s">
        <v>4</v>
      </c>
      <c r="B5" s="119" t="s">
        <v>5</v>
      </c>
      <c r="C5" s="5">
        <v>22555</v>
      </c>
      <c r="D5" s="5">
        <v>22586</v>
      </c>
      <c r="E5" s="5">
        <v>22616</v>
      </c>
      <c r="F5" s="5">
        <v>22647</v>
      </c>
      <c r="G5" s="5">
        <v>22678</v>
      </c>
      <c r="H5" s="5">
        <v>22706</v>
      </c>
      <c r="I5" s="5">
        <v>22737</v>
      </c>
      <c r="J5" s="5">
        <v>22767</v>
      </c>
      <c r="K5" s="5">
        <v>22798</v>
      </c>
      <c r="L5" s="5">
        <v>22828</v>
      </c>
      <c r="M5" s="5">
        <v>22859</v>
      </c>
      <c r="N5" s="5">
        <v>22890</v>
      </c>
      <c r="O5" s="146"/>
      <c r="P5" s="147"/>
      <c r="Q5" s="134"/>
      <c r="R5" s="135"/>
    </row>
    <row r="6" spans="1:18" ht="20.25" customHeight="1">
      <c r="A6" s="7" t="s">
        <v>6</v>
      </c>
      <c r="B6" s="8">
        <f>SUM(B7:B7)</f>
        <v>1210200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9">
        <f>SUM(O7:O7)</f>
        <v>1210200</v>
      </c>
      <c r="P6" s="151">
        <f>B6-O6</f>
        <v>0</v>
      </c>
      <c r="Q6" s="10"/>
      <c r="R6" s="11"/>
    </row>
    <row r="7" spans="1:18" ht="20.25" customHeight="1">
      <c r="A7" s="12" t="s">
        <v>7</v>
      </c>
      <c r="B7" s="13">
        <v>1210200</v>
      </c>
      <c r="C7" s="14">
        <f>100850</f>
        <v>100850</v>
      </c>
      <c r="D7" s="14">
        <f t="shared" ref="D7:N7" si="0">100850</f>
        <v>100850</v>
      </c>
      <c r="E7" s="14">
        <f t="shared" si="0"/>
        <v>100850</v>
      </c>
      <c r="F7" s="14">
        <f t="shared" si="0"/>
        <v>100850</v>
      </c>
      <c r="G7" s="14">
        <f t="shared" si="0"/>
        <v>100850</v>
      </c>
      <c r="H7" s="14">
        <f t="shared" si="0"/>
        <v>100850</v>
      </c>
      <c r="I7" s="14">
        <f t="shared" si="0"/>
        <v>100850</v>
      </c>
      <c r="J7" s="14">
        <f t="shared" si="0"/>
        <v>100850</v>
      </c>
      <c r="K7" s="14">
        <f t="shared" si="0"/>
        <v>100850</v>
      </c>
      <c r="L7" s="14">
        <f t="shared" si="0"/>
        <v>100850</v>
      </c>
      <c r="M7" s="14">
        <f t="shared" si="0"/>
        <v>100850</v>
      </c>
      <c r="N7" s="14">
        <f t="shared" si="0"/>
        <v>100850</v>
      </c>
      <c r="O7" s="15">
        <f>SUM(C7:N7)</f>
        <v>1210200</v>
      </c>
      <c r="P7" s="151">
        <f t="shared" ref="P7:P9" si="1">B7-O7</f>
        <v>0</v>
      </c>
      <c r="Q7" s="16"/>
      <c r="R7" s="17"/>
    </row>
    <row r="8" spans="1:18" ht="20.25" customHeight="1">
      <c r="A8" s="18" t="s">
        <v>8</v>
      </c>
      <c r="B8" s="19">
        <f>SUM(B9:B10)</f>
        <v>215000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1">
        <f>SUM(O9:O10)</f>
        <v>276600</v>
      </c>
      <c r="P8" s="151">
        <f t="shared" si="1"/>
        <v>-61600</v>
      </c>
      <c r="Q8" s="22"/>
      <c r="R8" s="23"/>
    </row>
    <row r="9" spans="1:18" ht="20.25" customHeight="1">
      <c r="A9" s="27" t="s">
        <v>9</v>
      </c>
      <c r="B9" s="24">
        <v>170000</v>
      </c>
      <c r="C9" s="28">
        <v>19300</v>
      </c>
      <c r="D9" s="28">
        <v>19300</v>
      </c>
      <c r="E9" s="28">
        <v>19300</v>
      </c>
      <c r="F9" s="28">
        <v>19300</v>
      </c>
      <c r="G9" s="28">
        <v>19300</v>
      </c>
      <c r="H9" s="28">
        <v>19300</v>
      </c>
      <c r="I9" s="28">
        <v>19300</v>
      </c>
      <c r="J9" s="28">
        <v>19300</v>
      </c>
      <c r="K9" s="28">
        <v>19300</v>
      </c>
      <c r="L9" s="28">
        <v>19300</v>
      </c>
      <c r="M9" s="28">
        <v>19300</v>
      </c>
      <c r="N9" s="28">
        <v>19300</v>
      </c>
      <c r="O9" s="15">
        <f t="shared" ref="O9:O10" si="2">SUM(C9:N9)</f>
        <v>231600</v>
      </c>
      <c r="P9" s="151">
        <f t="shared" si="1"/>
        <v>-61600</v>
      </c>
      <c r="Q9" s="29"/>
      <c r="R9" s="30"/>
    </row>
    <row r="10" spans="1:18" ht="20.25" customHeight="1">
      <c r="A10" s="12" t="s">
        <v>10</v>
      </c>
      <c r="B10" s="24">
        <v>45000</v>
      </c>
      <c r="C10" s="28">
        <v>3750</v>
      </c>
      <c r="D10" s="28">
        <v>3750</v>
      </c>
      <c r="E10" s="28">
        <v>3750</v>
      </c>
      <c r="F10" s="28">
        <v>3750</v>
      </c>
      <c r="G10" s="28">
        <v>3750</v>
      </c>
      <c r="H10" s="28">
        <v>3750</v>
      </c>
      <c r="I10" s="28">
        <v>3750</v>
      </c>
      <c r="J10" s="28">
        <v>3750</v>
      </c>
      <c r="K10" s="28">
        <v>3750</v>
      </c>
      <c r="L10" s="28">
        <v>3750</v>
      </c>
      <c r="M10" s="28">
        <v>3750</v>
      </c>
      <c r="N10" s="28">
        <v>3750</v>
      </c>
      <c r="O10" s="15">
        <f t="shared" si="2"/>
        <v>45000</v>
      </c>
      <c r="P10" s="151">
        <f>B10-O10</f>
        <v>0</v>
      </c>
      <c r="Q10" s="31"/>
      <c r="R10" s="26"/>
    </row>
    <row r="11" spans="1:18" s="116" customFormat="1" ht="20.25" customHeight="1">
      <c r="A11" s="110" t="s">
        <v>36</v>
      </c>
      <c r="B11" s="111">
        <f>B12+B14</f>
        <v>31000</v>
      </c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3"/>
      <c r="P11" s="151">
        <f t="shared" ref="P11:P56" si="3">B11-O11</f>
        <v>31000</v>
      </c>
      <c r="Q11" s="114"/>
      <c r="R11" s="115"/>
    </row>
    <row r="12" spans="1:18" s="109" customFormat="1" ht="20.25" customHeight="1">
      <c r="A12" s="66" t="s">
        <v>37</v>
      </c>
      <c r="B12" s="104">
        <f>B13</f>
        <v>19260</v>
      </c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6"/>
      <c r="P12" s="151">
        <f t="shared" si="3"/>
        <v>19260</v>
      </c>
      <c r="Q12" s="107"/>
      <c r="R12" s="108"/>
    </row>
    <row r="13" spans="1:18" ht="20.25" customHeight="1">
      <c r="A13" s="52" t="s">
        <v>38</v>
      </c>
      <c r="B13" s="24">
        <f>1605*12</f>
        <v>19260</v>
      </c>
      <c r="C13" s="28">
        <v>1605</v>
      </c>
      <c r="D13" s="28">
        <v>1605</v>
      </c>
      <c r="E13" s="28">
        <v>1605</v>
      </c>
      <c r="F13" s="28">
        <v>1605</v>
      </c>
      <c r="G13" s="28">
        <v>1605</v>
      </c>
      <c r="H13" s="28">
        <v>1605</v>
      </c>
      <c r="I13" s="28">
        <v>1605</v>
      </c>
      <c r="J13" s="28">
        <v>1605</v>
      </c>
      <c r="K13" s="28">
        <v>1605</v>
      </c>
      <c r="L13" s="28">
        <v>1605</v>
      </c>
      <c r="M13" s="28">
        <v>1605</v>
      </c>
      <c r="N13" s="28">
        <v>1605</v>
      </c>
      <c r="O13" s="28">
        <f>SUM(C13:N13)</f>
        <v>19260</v>
      </c>
      <c r="P13" s="151">
        <f t="shared" si="3"/>
        <v>0</v>
      </c>
      <c r="Q13" s="31"/>
      <c r="R13" s="26"/>
    </row>
    <row r="14" spans="1:18" ht="20.25" customHeight="1">
      <c r="A14" s="67" t="s">
        <v>39</v>
      </c>
      <c r="B14" s="152">
        <f>B15</f>
        <v>11740</v>
      </c>
      <c r="C14" s="153"/>
      <c r="D14" s="153"/>
      <c r="E14" s="153"/>
      <c r="F14" s="153"/>
      <c r="G14" s="153"/>
      <c r="H14" s="153"/>
      <c r="I14" s="153"/>
      <c r="J14" s="153"/>
      <c r="K14" s="153"/>
      <c r="L14" s="153"/>
      <c r="M14" s="153"/>
      <c r="N14" s="153"/>
      <c r="O14" s="153"/>
      <c r="P14" s="154">
        <f t="shared" si="3"/>
        <v>11740</v>
      </c>
      <c r="Q14" s="31"/>
      <c r="R14" s="26"/>
    </row>
    <row r="15" spans="1:18" ht="20.25" customHeight="1">
      <c r="A15" s="52" t="s">
        <v>40</v>
      </c>
      <c r="B15" s="24">
        <v>11740</v>
      </c>
      <c r="C15" s="28">
        <v>5000</v>
      </c>
      <c r="D15" s="28">
        <v>0</v>
      </c>
      <c r="E15" s="28">
        <v>0</v>
      </c>
      <c r="F15" s="28">
        <v>3500</v>
      </c>
      <c r="G15" s="28">
        <v>0</v>
      </c>
      <c r="H15" s="28">
        <v>0</v>
      </c>
      <c r="I15" s="28">
        <v>1600</v>
      </c>
      <c r="J15" s="28">
        <v>0</v>
      </c>
      <c r="K15" s="28">
        <v>0</v>
      </c>
      <c r="L15" s="28">
        <v>1640</v>
      </c>
      <c r="M15" s="28">
        <v>0</v>
      </c>
      <c r="N15" s="28">
        <v>0</v>
      </c>
      <c r="O15" s="28">
        <f>SUM(C15:N15)</f>
        <v>11740</v>
      </c>
      <c r="P15" s="151">
        <f t="shared" si="3"/>
        <v>0</v>
      </c>
      <c r="Q15" s="31"/>
      <c r="R15" s="26"/>
    </row>
    <row r="16" spans="1:18" ht="20.25" customHeight="1">
      <c r="A16" s="32" t="s">
        <v>11</v>
      </c>
      <c r="B16" s="33">
        <f>B17+B19+B27+B32</f>
        <v>1127200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4">
        <f>O17+O19+O27+O32</f>
        <v>1087950</v>
      </c>
      <c r="P16" s="151">
        <f t="shared" si="3"/>
        <v>39250</v>
      </c>
      <c r="Q16" s="31"/>
      <c r="R16" s="26"/>
    </row>
    <row r="17" spans="1:18" s="73" customFormat="1" ht="20.25" customHeight="1">
      <c r="A17" s="68" t="s">
        <v>12</v>
      </c>
      <c r="B17" s="74">
        <f>SUM(B18:B18)</f>
        <v>258000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6">
        <f>SUM(O18:O18)</f>
        <v>218750</v>
      </c>
      <c r="P17" s="151">
        <f t="shared" si="3"/>
        <v>39250</v>
      </c>
      <c r="Q17" s="71"/>
      <c r="R17" s="72"/>
    </row>
    <row r="18" spans="1:18" ht="20.25" customHeight="1">
      <c r="A18" s="27" t="s">
        <v>13</v>
      </c>
      <c r="B18" s="24">
        <v>258000</v>
      </c>
      <c r="C18" s="25">
        <v>31250</v>
      </c>
      <c r="D18" s="25"/>
      <c r="E18" s="25"/>
      <c r="F18" s="25">
        <v>31250</v>
      </c>
      <c r="G18" s="25"/>
      <c r="H18" s="25">
        <v>31250</v>
      </c>
      <c r="I18" s="25">
        <v>31250</v>
      </c>
      <c r="J18" s="25"/>
      <c r="K18" s="25">
        <v>31250</v>
      </c>
      <c r="L18" s="25"/>
      <c r="M18" s="25">
        <v>31250</v>
      </c>
      <c r="N18" s="25">
        <v>31250</v>
      </c>
      <c r="O18" s="15">
        <f>SUM(C18:N18)</f>
        <v>218750</v>
      </c>
      <c r="P18" s="151">
        <f t="shared" si="3"/>
        <v>39250</v>
      </c>
      <c r="Q18" s="31"/>
      <c r="R18" s="26"/>
    </row>
    <row r="19" spans="1:18" s="73" customFormat="1" ht="20.25" customHeight="1">
      <c r="A19" s="68" t="s">
        <v>14</v>
      </c>
      <c r="B19" s="74">
        <f>SUM(B20:B25)</f>
        <v>584700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6">
        <f>SUM(O20:O25)</f>
        <v>584700</v>
      </c>
      <c r="P19" s="151">
        <f t="shared" si="3"/>
        <v>0</v>
      </c>
      <c r="Q19" s="71"/>
      <c r="R19" s="72"/>
    </row>
    <row r="20" spans="1:18" ht="20.25" customHeight="1">
      <c r="A20" s="12" t="s">
        <v>15</v>
      </c>
      <c r="B20" s="24">
        <f>40000+46200</f>
        <v>86200</v>
      </c>
      <c r="C20" s="25">
        <v>5000</v>
      </c>
      <c r="D20" s="25">
        <v>10000</v>
      </c>
      <c r="E20" s="25">
        <v>10000</v>
      </c>
      <c r="F20" s="25">
        <v>5000</v>
      </c>
      <c r="G20" s="25">
        <v>3000</v>
      </c>
      <c r="H20" s="25">
        <v>2500</v>
      </c>
      <c r="I20" s="25">
        <v>3000</v>
      </c>
      <c r="J20" s="25">
        <v>5000</v>
      </c>
      <c r="K20" s="25">
        <v>3000</v>
      </c>
      <c r="L20" s="25">
        <v>5000</v>
      </c>
      <c r="M20" s="25">
        <v>4700</v>
      </c>
      <c r="N20" s="25">
        <v>30000</v>
      </c>
      <c r="O20" s="15">
        <f>SUM(C20:N20)</f>
        <v>86200</v>
      </c>
      <c r="P20" s="151">
        <f t="shared" si="3"/>
        <v>0</v>
      </c>
      <c r="Q20" s="35"/>
      <c r="R20" s="36"/>
    </row>
    <row r="21" spans="1:18" ht="20.25" customHeight="1">
      <c r="A21" s="12" t="s">
        <v>16</v>
      </c>
      <c r="B21" s="24">
        <v>10000</v>
      </c>
      <c r="C21" s="25">
        <v>1200</v>
      </c>
      <c r="D21" s="25">
        <v>1000</v>
      </c>
      <c r="E21" s="25">
        <v>900</v>
      </c>
      <c r="F21" s="25">
        <v>2500</v>
      </c>
      <c r="G21" s="25">
        <v>0</v>
      </c>
      <c r="H21" s="25">
        <v>1100</v>
      </c>
      <c r="I21" s="25">
        <v>800</v>
      </c>
      <c r="J21" s="25">
        <v>500</v>
      </c>
      <c r="K21" s="25">
        <v>1000</v>
      </c>
      <c r="L21" s="25">
        <v>0</v>
      </c>
      <c r="M21" s="25">
        <v>0</v>
      </c>
      <c r="N21" s="25">
        <v>1000</v>
      </c>
      <c r="O21" s="15">
        <f>SUM(C21:N21)</f>
        <v>10000</v>
      </c>
      <c r="P21" s="151">
        <f t="shared" si="3"/>
        <v>0</v>
      </c>
      <c r="Q21" s="37"/>
      <c r="R21" s="26"/>
    </row>
    <row r="22" spans="1:18" ht="20.25" customHeight="1">
      <c r="A22" s="27" t="s">
        <v>17</v>
      </c>
      <c r="B22" s="24">
        <v>10000</v>
      </c>
      <c r="C22" s="25">
        <v>0</v>
      </c>
      <c r="D22" s="25">
        <v>1000</v>
      </c>
      <c r="E22" s="25">
        <v>2500</v>
      </c>
      <c r="F22" s="25">
        <v>0</v>
      </c>
      <c r="G22" s="25">
        <v>2000</v>
      </c>
      <c r="H22" s="25">
        <v>0</v>
      </c>
      <c r="I22" s="25">
        <v>1200</v>
      </c>
      <c r="J22" s="25">
        <v>1000</v>
      </c>
      <c r="K22" s="25">
        <v>0</v>
      </c>
      <c r="L22" s="25">
        <v>0</v>
      </c>
      <c r="M22" s="25">
        <v>0</v>
      </c>
      <c r="N22" s="25">
        <v>2300</v>
      </c>
      <c r="O22" s="15">
        <f t="shared" ref="O22:O26" si="4">SUM(C22:N22)</f>
        <v>10000</v>
      </c>
      <c r="P22" s="151">
        <f t="shared" si="3"/>
        <v>0</v>
      </c>
      <c r="Q22" s="37"/>
      <c r="R22" s="26"/>
    </row>
    <row r="23" spans="1:18" ht="20.25" customHeight="1">
      <c r="A23" s="12" t="s">
        <v>18</v>
      </c>
      <c r="B23" s="24">
        <v>10000</v>
      </c>
      <c r="C23" s="25">
        <v>0</v>
      </c>
      <c r="D23" s="25">
        <v>0</v>
      </c>
      <c r="E23" s="25">
        <v>5000</v>
      </c>
      <c r="F23" s="25">
        <v>0</v>
      </c>
      <c r="G23" s="25">
        <v>2000</v>
      </c>
      <c r="H23" s="25">
        <v>0</v>
      </c>
      <c r="I23" s="25">
        <v>0</v>
      </c>
      <c r="J23" s="25">
        <v>3000</v>
      </c>
      <c r="K23" s="25">
        <v>0</v>
      </c>
      <c r="L23" s="25">
        <v>0</v>
      </c>
      <c r="M23" s="25">
        <v>0</v>
      </c>
      <c r="N23" s="25">
        <v>0</v>
      </c>
      <c r="O23" s="15">
        <f t="shared" si="4"/>
        <v>10000</v>
      </c>
      <c r="P23" s="151">
        <f t="shared" si="3"/>
        <v>0</v>
      </c>
      <c r="Q23" s="37"/>
      <c r="R23" s="26"/>
    </row>
    <row r="24" spans="1:18" ht="20.25" customHeight="1">
      <c r="A24" s="27" t="s">
        <v>19</v>
      </c>
      <c r="B24" s="24">
        <v>381600</v>
      </c>
      <c r="C24" s="25">
        <f>26300</f>
        <v>26300</v>
      </c>
      <c r="D24" s="25">
        <f>26300+5000</f>
        <v>31300</v>
      </c>
      <c r="E24" s="25">
        <f>26300+10000</f>
        <v>36300</v>
      </c>
      <c r="F24" s="25">
        <f>26300+7000</f>
        <v>33300</v>
      </c>
      <c r="G24" s="25">
        <f>26300+5000</f>
        <v>31300</v>
      </c>
      <c r="H24" s="25">
        <f>26300+9000</f>
        <v>35300</v>
      </c>
      <c r="I24" s="25">
        <f>26300+5000</f>
        <v>31300</v>
      </c>
      <c r="J24" s="25">
        <f>26300+10000</f>
        <v>36300</v>
      </c>
      <c r="K24" s="25">
        <f>26300+3000</f>
        <v>29300</v>
      </c>
      <c r="L24" s="25">
        <f>26300+2000</f>
        <v>28300</v>
      </c>
      <c r="M24" s="25">
        <f>26300+5000</f>
        <v>31300</v>
      </c>
      <c r="N24" s="25">
        <f>26300+5000</f>
        <v>31300</v>
      </c>
      <c r="O24" s="15">
        <f>SUM(C24:N24)</f>
        <v>381600</v>
      </c>
      <c r="P24" s="151">
        <f t="shared" si="3"/>
        <v>0</v>
      </c>
      <c r="Q24" s="35"/>
      <c r="R24" s="36"/>
    </row>
    <row r="25" spans="1:18" ht="20.25" customHeight="1">
      <c r="A25" s="27" t="s">
        <v>34</v>
      </c>
      <c r="B25" s="24">
        <f>96000-9100</f>
        <v>86900</v>
      </c>
      <c r="C25" s="25">
        <v>6500</v>
      </c>
      <c r="D25" s="25">
        <v>5500</v>
      </c>
      <c r="E25" s="25">
        <v>7000</v>
      </c>
      <c r="F25" s="25">
        <v>8000</v>
      </c>
      <c r="G25" s="25">
        <v>6500</v>
      </c>
      <c r="H25" s="25">
        <v>7000</v>
      </c>
      <c r="I25" s="25">
        <v>7900</v>
      </c>
      <c r="J25" s="25">
        <v>5500</v>
      </c>
      <c r="K25" s="25">
        <v>7500</v>
      </c>
      <c r="L25" s="25">
        <v>8000</v>
      </c>
      <c r="M25" s="25">
        <v>8500</v>
      </c>
      <c r="N25" s="25">
        <v>9000</v>
      </c>
      <c r="O25" s="15">
        <f t="shared" si="4"/>
        <v>86900</v>
      </c>
      <c r="P25" s="151">
        <f t="shared" si="3"/>
        <v>0</v>
      </c>
      <c r="Q25" s="35"/>
      <c r="R25" s="36"/>
    </row>
    <row r="26" spans="1:18" ht="20.25" customHeight="1">
      <c r="A26" s="27" t="s">
        <v>35</v>
      </c>
      <c r="B26" s="24">
        <v>3000</v>
      </c>
      <c r="C26" s="25">
        <v>0</v>
      </c>
      <c r="D26" s="25">
        <v>600</v>
      </c>
      <c r="E26" s="25">
        <v>0</v>
      </c>
      <c r="F26" s="25">
        <v>1600</v>
      </c>
      <c r="G26" s="25">
        <v>0</v>
      </c>
      <c r="H26" s="25">
        <v>0</v>
      </c>
      <c r="I26" s="25">
        <v>0</v>
      </c>
      <c r="J26" s="25">
        <v>800</v>
      </c>
      <c r="K26" s="25">
        <v>0</v>
      </c>
      <c r="L26" s="25">
        <v>0</v>
      </c>
      <c r="M26" s="25">
        <v>0</v>
      </c>
      <c r="N26" s="25">
        <v>0</v>
      </c>
      <c r="O26" s="15">
        <f t="shared" si="4"/>
        <v>3000</v>
      </c>
      <c r="P26" s="151">
        <f t="shared" si="3"/>
        <v>0</v>
      </c>
      <c r="Q26" s="31"/>
      <c r="R26" s="26"/>
    </row>
    <row r="27" spans="1:18" s="73" customFormat="1" ht="20.25" customHeight="1">
      <c r="A27" s="68" t="s">
        <v>20</v>
      </c>
      <c r="B27" s="74">
        <f>SUM(B28:B31)</f>
        <v>120000</v>
      </c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7">
        <f>SUM(O28:O31)</f>
        <v>120000</v>
      </c>
      <c r="P27" s="151">
        <f t="shared" si="3"/>
        <v>0</v>
      </c>
      <c r="Q27" s="71"/>
      <c r="R27" s="72"/>
    </row>
    <row r="28" spans="1:18" ht="20.25" customHeight="1">
      <c r="A28" s="27" t="s">
        <v>21</v>
      </c>
      <c r="B28" s="38">
        <v>50000</v>
      </c>
      <c r="C28" s="25">
        <v>0</v>
      </c>
      <c r="D28" s="25">
        <v>10000</v>
      </c>
      <c r="E28" s="25">
        <v>0</v>
      </c>
      <c r="F28" s="25">
        <v>0</v>
      </c>
      <c r="G28" s="25">
        <v>15000</v>
      </c>
      <c r="H28" s="25">
        <v>0</v>
      </c>
      <c r="I28" s="25">
        <v>0</v>
      </c>
      <c r="J28" s="25">
        <v>15000</v>
      </c>
      <c r="K28" s="25">
        <v>0</v>
      </c>
      <c r="L28" s="25">
        <v>0</v>
      </c>
      <c r="M28" s="25">
        <v>0</v>
      </c>
      <c r="N28" s="25">
        <v>10000</v>
      </c>
      <c r="O28" s="15">
        <f>SUM(C28:N28)</f>
        <v>50000</v>
      </c>
      <c r="P28" s="151">
        <f t="shared" si="3"/>
        <v>0</v>
      </c>
      <c r="Q28" s="31"/>
      <c r="R28" s="26"/>
    </row>
    <row r="29" spans="1:18" ht="20.25" customHeight="1">
      <c r="A29" s="12" t="s">
        <v>22</v>
      </c>
      <c r="B29" s="38">
        <v>54000</v>
      </c>
      <c r="C29" s="25">
        <v>4500</v>
      </c>
      <c r="D29" s="25">
        <v>4500</v>
      </c>
      <c r="E29" s="25">
        <v>4500</v>
      </c>
      <c r="F29" s="25">
        <v>4500</v>
      </c>
      <c r="G29" s="25">
        <v>4500</v>
      </c>
      <c r="H29" s="25">
        <v>4500</v>
      </c>
      <c r="I29" s="25">
        <v>4500</v>
      </c>
      <c r="J29" s="25">
        <v>4500</v>
      </c>
      <c r="K29" s="25">
        <v>4500</v>
      </c>
      <c r="L29" s="25">
        <v>4500</v>
      </c>
      <c r="M29" s="25">
        <v>4500</v>
      </c>
      <c r="N29" s="25">
        <v>4500</v>
      </c>
      <c r="O29" s="15">
        <f t="shared" ref="O29:O31" si="5">SUM(C29:N29)</f>
        <v>54000</v>
      </c>
      <c r="P29" s="151">
        <f t="shared" si="3"/>
        <v>0</v>
      </c>
      <c r="Q29" s="31"/>
      <c r="R29" s="26"/>
    </row>
    <row r="30" spans="1:18" ht="20.25" customHeight="1">
      <c r="A30" s="27" t="s">
        <v>23</v>
      </c>
      <c r="B30" s="38">
        <v>15000</v>
      </c>
      <c r="C30" s="25">
        <v>0</v>
      </c>
      <c r="D30" s="25">
        <v>0</v>
      </c>
      <c r="E30" s="25">
        <v>7000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8000</v>
      </c>
      <c r="N30" s="25">
        <v>0</v>
      </c>
      <c r="O30" s="15">
        <f t="shared" si="5"/>
        <v>15000</v>
      </c>
      <c r="P30" s="151">
        <f t="shared" si="3"/>
        <v>0</v>
      </c>
      <c r="Q30" s="31"/>
      <c r="R30" s="26"/>
    </row>
    <row r="31" spans="1:18" ht="20.25" customHeight="1">
      <c r="A31" s="12" t="s">
        <v>24</v>
      </c>
      <c r="B31" s="24">
        <v>1000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25">
        <v>390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610</v>
      </c>
      <c r="O31" s="15">
        <f t="shared" si="5"/>
        <v>1000</v>
      </c>
      <c r="P31" s="151">
        <f t="shared" si="3"/>
        <v>0</v>
      </c>
      <c r="Q31" s="31"/>
      <c r="R31" s="26"/>
    </row>
    <row r="32" spans="1:18" s="73" customFormat="1" ht="20.25" customHeight="1">
      <c r="A32" s="68" t="s">
        <v>25</v>
      </c>
      <c r="B32" s="69">
        <f>SUM(B33:B36)</f>
        <v>164500</v>
      </c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70">
        <f>SUM(O33:O36)</f>
        <v>164500</v>
      </c>
      <c r="P32" s="151">
        <f t="shared" si="3"/>
        <v>0</v>
      </c>
      <c r="Q32" s="71"/>
      <c r="R32" s="72"/>
    </row>
    <row r="33" spans="1:19" ht="20.25" customHeight="1">
      <c r="A33" s="12" t="s">
        <v>26</v>
      </c>
      <c r="B33" s="24">
        <v>6000</v>
      </c>
      <c r="C33" s="25">
        <v>500</v>
      </c>
      <c r="D33" s="25">
        <v>500</v>
      </c>
      <c r="E33" s="25">
        <v>500</v>
      </c>
      <c r="F33" s="25">
        <v>500</v>
      </c>
      <c r="G33" s="25">
        <v>500</v>
      </c>
      <c r="H33" s="25">
        <v>500</v>
      </c>
      <c r="I33" s="25">
        <v>500</v>
      </c>
      <c r="J33" s="25">
        <v>500</v>
      </c>
      <c r="K33" s="25">
        <v>500</v>
      </c>
      <c r="L33" s="25">
        <v>500</v>
      </c>
      <c r="M33" s="25">
        <v>500</v>
      </c>
      <c r="N33" s="25">
        <v>500</v>
      </c>
      <c r="O33" s="15">
        <f>SUM(C33:N33)</f>
        <v>6000</v>
      </c>
      <c r="P33" s="151">
        <f t="shared" si="3"/>
        <v>0</v>
      </c>
      <c r="Q33" s="39"/>
      <c r="R33" s="36"/>
    </row>
    <row r="34" spans="1:19" ht="20.25" customHeight="1">
      <c r="A34" s="27" t="s">
        <v>27</v>
      </c>
      <c r="B34" s="24">
        <v>110500</v>
      </c>
      <c r="C34" s="25">
        <f>10000-1000</f>
        <v>9000</v>
      </c>
      <c r="D34" s="25">
        <f>10000-500</f>
        <v>9500</v>
      </c>
      <c r="E34" s="25">
        <f>10000</f>
        <v>10000</v>
      </c>
      <c r="F34" s="25">
        <f>10000-1000</f>
        <v>9000</v>
      </c>
      <c r="G34" s="25">
        <f>10000-500</f>
        <v>9500</v>
      </c>
      <c r="H34" s="25">
        <f>10000-1000</f>
        <v>9000</v>
      </c>
      <c r="I34" s="25">
        <f>10000-1000</f>
        <v>9000</v>
      </c>
      <c r="J34" s="25">
        <f>10000-1000</f>
        <v>9000</v>
      </c>
      <c r="K34" s="25">
        <f>10000-1000</f>
        <v>9000</v>
      </c>
      <c r="L34" s="25">
        <f>10000-500</f>
        <v>9500</v>
      </c>
      <c r="M34" s="25">
        <f>10000-1000</f>
        <v>9000</v>
      </c>
      <c r="N34" s="25">
        <f>10000-1000</f>
        <v>9000</v>
      </c>
      <c r="O34" s="15">
        <f t="shared" ref="O34:O36" si="6">SUM(C34:N34)</f>
        <v>110500</v>
      </c>
      <c r="P34" s="151">
        <f t="shared" si="3"/>
        <v>0</v>
      </c>
      <c r="Q34" s="39"/>
      <c r="R34" s="36"/>
    </row>
    <row r="35" spans="1:19" ht="20.25" customHeight="1">
      <c r="A35" s="12" t="s">
        <v>28</v>
      </c>
      <c r="B35" s="24">
        <v>36000</v>
      </c>
      <c r="C35" s="25">
        <v>3000</v>
      </c>
      <c r="D35" s="25">
        <v>3000</v>
      </c>
      <c r="E35" s="25">
        <v>3000</v>
      </c>
      <c r="F35" s="25">
        <v>3000</v>
      </c>
      <c r="G35" s="25">
        <v>3000</v>
      </c>
      <c r="H35" s="25">
        <v>3000</v>
      </c>
      <c r="I35" s="25">
        <v>3000</v>
      </c>
      <c r="J35" s="25">
        <v>3000</v>
      </c>
      <c r="K35" s="25">
        <v>3000</v>
      </c>
      <c r="L35" s="25">
        <v>3000</v>
      </c>
      <c r="M35" s="25">
        <v>3000</v>
      </c>
      <c r="N35" s="25">
        <v>3000</v>
      </c>
      <c r="O35" s="15">
        <f t="shared" si="6"/>
        <v>36000</v>
      </c>
      <c r="P35" s="151">
        <f t="shared" si="3"/>
        <v>0</v>
      </c>
      <c r="Q35" s="39"/>
      <c r="R35" s="36"/>
    </row>
    <row r="36" spans="1:19" ht="20.25" customHeight="1">
      <c r="A36" s="27" t="s">
        <v>29</v>
      </c>
      <c r="B36" s="24">
        <v>12000</v>
      </c>
      <c r="C36" s="25">
        <v>1000</v>
      </c>
      <c r="D36" s="25">
        <v>1000</v>
      </c>
      <c r="E36" s="25">
        <v>1000</v>
      </c>
      <c r="F36" s="25">
        <v>1000</v>
      </c>
      <c r="G36" s="25">
        <v>1000</v>
      </c>
      <c r="H36" s="25">
        <v>1000</v>
      </c>
      <c r="I36" s="25">
        <v>1000</v>
      </c>
      <c r="J36" s="25">
        <v>1000</v>
      </c>
      <c r="K36" s="25">
        <v>1000</v>
      </c>
      <c r="L36" s="25">
        <v>1000</v>
      </c>
      <c r="M36" s="25">
        <v>1000</v>
      </c>
      <c r="N36" s="25">
        <v>1000</v>
      </c>
      <c r="O36" s="15">
        <f t="shared" si="6"/>
        <v>12000</v>
      </c>
      <c r="P36" s="151">
        <f t="shared" si="3"/>
        <v>0</v>
      </c>
      <c r="Q36" s="39"/>
      <c r="R36" s="36"/>
    </row>
    <row r="37" spans="1:19" s="83" customFormat="1" ht="20.25" customHeight="1">
      <c r="A37" s="62" t="s">
        <v>30</v>
      </c>
      <c r="B37" s="78">
        <f>SUM(B38:B46)</f>
        <v>525780</v>
      </c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80">
        <f>SUM(O38:O39)</f>
        <v>184100</v>
      </c>
      <c r="P37" s="151">
        <f t="shared" si="3"/>
        <v>341680</v>
      </c>
      <c r="Q37" s="81"/>
      <c r="R37" s="82"/>
    </row>
    <row r="38" spans="1:19" s="42" customFormat="1" ht="20.25" customHeight="1">
      <c r="A38" s="27" t="s">
        <v>31</v>
      </c>
      <c r="B38" s="40">
        <f>129100+20000</f>
        <v>149100</v>
      </c>
      <c r="C38" s="25">
        <v>0</v>
      </c>
      <c r="D38" s="25">
        <v>11000</v>
      </c>
      <c r="E38" s="25">
        <v>12000</v>
      </c>
      <c r="F38" s="25">
        <v>15000</v>
      </c>
      <c r="G38" s="25">
        <v>7000</v>
      </c>
      <c r="H38" s="25">
        <v>9000</v>
      </c>
      <c r="I38" s="25">
        <v>8000</v>
      </c>
      <c r="J38" s="25">
        <v>15000</v>
      </c>
      <c r="K38" s="25">
        <v>25000</v>
      </c>
      <c r="L38" s="25">
        <v>15000</v>
      </c>
      <c r="M38" s="25">
        <v>20000</v>
      </c>
      <c r="N38" s="25">
        <v>12100</v>
      </c>
      <c r="O38" s="15">
        <f>SUM(C38:N38)</f>
        <v>149100</v>
      </c>
      <c r="P38" s="151">
        <f t="shared" si="3"/>
        <v>0</v>
      </c>
      <c r="Q38" s="136"/>
      <c r="R38" s="136"/>
      <c r="S38" s="41"/>
    </row>
    <row r="39" spans="1:19" s="42" customFormat="1" ht="20.25" customHeight="1">
      <c r="A39" s="56" t="s">
        <v>41</v>
      </c>
      <c r="B39" s="57">
        <v>35000</v>
      </c>
      <c r="C39" s="58">
        <v>0</v>
      </c>
      <c r="D39" s="58">
        <v>5000</v>
      </c>
      <c r="E39" s="58">
        <v>0</v>
      </c>
      <c r="F39" s="58">
        <v>7000</v>
      </c>
      <c r="G39" s="58">
        <v>0</v>
      </c>
      <c r="H39" s="58">
        <v>8000</v>
      </c>
      <c r="I39" s="58">
        <v>15000</v>
      </c>
      <c r="J39" s="58">
        <v>0</v>
      </c>
      <c r="K39" s="58">
        <v>0</v>
      </c>
      <c r="L39" s="58">
        <v>0</v>
      </c>
      <c r="M39" s="58">
        <v>0</v>
      </c>
      <c r="N39" s="58">
        <v>0</v>
      </c>
      <c r="O39" s="59">
        <f>SUM(C39:N39)</f>
        <v>35000</v>
      </c>
      <c r="P39" s="151">
        <f t="shared" si="3"/>
        <v>0</v>
      </c>
      <c r="Q39" s="137"/>
      <c r="R39" s="138"/>
      <c r="S39" s="41"/>
    </row>
    <row r="40" spans="1:19" s="55" customFormat="1" ht="20.25" customHeight="1">
      <c r="A40" s="56" t="s">
        <v>42</v>
      </c>
      <c r="B40" s="40">
        <v>35300</v>
      </c>
      <c r="C40" s="25">
        <v>0</v>
      </c>
      <c r="D40" s="25">
        <v>0</v>
      </c>
      <c r="E40" s="25">
        <v>11100</v>
      </c>
      <c r="F40" s="25">
        <v>5000</v>
      </c>
      <c r="G40" s="25">
        <v>10000</v>
      </c>
      <c r="H40" s="25">
        <v>0</v>
      </c>
      <c r="I40" s="25">
        <f>10000-800</f>
        <v>9200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59">
        <f>SUM(C40:N40)</f>
        <v>35300</v>
      </c>
      <c r="P40" s="151">
        <f t="shared" si="3"/>
        <v>0</v>
      </c>
      <c r="Q40" s="53"/>
      <c r="R40" s="54"/>
    </row>
    <row r="41" spans="1:19" s="55" customFormat="1" ht="20.25" customHeight="1">
      <c r="A41" s="63" t="s">
        <v>43</v>
      </c>
      <c r="B41" s="155">
        <f>SUM(B42:B44)</f>
        <v>141100</v>
      </c>
      <c r="C41" s="156"/>
      <c r="D41" s="156"/>
      <c r="E41" s="156"/>
      <c r="F41" s="156"/>
      <c r="G41" s="156"/>
      <c r="H41" s="156"/>
      <c r="I41" s="156"/>
      <c r="J41" s="156"/>
      <c r="K41" s="156"/>
      <c r="L41" s="156"/>
      <c r="M41" s="156"/>
      <c r="N41" s="156"/>
      <c r="O41" s="15">
        <f>B41</f>
        <v>141100</v>
      </c>
      <c r="P41" s="151">
        <f t="shared" si="3"/>
        <v>0</v>
      </c>
      <c r="Q41" s="53"/>
      <c r="R41" s="54"/>
    </row>
    <row r="42" spans="1:19" s="55" customFormat="1" ht="20.25" customHeight="1">
      <c r="A42" s="56" t="s">
        <v>44</v>
      </c>
      <c r="B42" s="40">
        <v>108100</v>
      </c>
      <c r="C42" s="25">
        <f>9400-4700</f>
        <v>4700</v>
      </c>
      <c r="D42" s="25">
        <v>9400</v>
      </c>
      <c r="E42" s="25">
        <v>9400</v>
      </c>
      <c r="F42" s="25">
        <v>9400</v>
      </c>
      <c r="G42" s="25">
        <v>9400</v>
      </c>
      <c r="H42" s="25">
        <v>9400</v>
      </c>
      <c r="I42" s="25">
        <v>9400</v>
      </c>
      <c r="J42" s="25">
        <v>9400</v>
      </c>
      <c r="K42" s="25">
        <v>9400</v>
      </c>
      <c r="L42" s="25">
        <v>9400</v>
      </c>
      <c r="M42" s="25">
        <v>9400</v>
      </c>
      <c r="N42" s="25">
        <v>9400</v>
      </c>
      <c r="O42" s="15">
        <f>SUM(C42:N42)</f>
        <v>108100</v>
      </c>
      <c r="P42" s="151">
        <f t="shared" si="3"/>
        <v>0</v>
      </c>
      <c r="Q42" s="53"/>
      <c r="R42" s="54"/>
    </row>
    <row r="43" spans="1:19" s="55" customFormat="1" ht="20.25" customHeight="1">
      <c r="A43" s="56" t="s">
        <v>45</v>
      </c>
      <c r="B43" s="40">
        <v>3000</v>
      </c>
      <c r="C43" s="25">
        <v>0</v>
      </c>
      <c r="D43" s="25">
        <v>0</v>
      </c>
      <c r="E43" s="25">
        <v>0</v>
      </c>
      <c r="F43" s="25">
        <v>0</v>
      </c>
      <c r="G43" s="25">
        <v>500</v>
      </c>
      <c r="H43" s="25">
        <f>1700-500</f>
        <v>1200</v>
      </c>
      <c r="I43" s="25">
        <v>0</v>
      </c>
      <c r="J43" s="25">
        <v>1300</v>
      </c>
      <c r="K43" s="25">
        <v>0</v>
      </c>
      <c r="L43" s="25">
        <v>0</v>
      </c>
      <c r="M43" s="25">
        <v>0</v>
      </c>
      <c r="N43" s="25">
        <v>0</v>
      </c>
      <c r="O43" s="15">
        <f t="shared" ref="O43:O46" si="7">SUM(C43:N43)</f>
        <v>3000</v>
      </c>
      <c r="P43" s="151">
        <f t="shared" si="3"/>
        <v>0</v>
      </c>
      <c r="Q43" s="53"/>
      <c r="R43" s="54"/>
    </row>
    <row r="44" spans="1:19" s="55" customFormat="1" ht="20.25" customHeight="1">
      <c r="A44" s="61" t="s">
        <v>46</v>
      </c>
      <c r="B44" s="40">
        <v>30000</v>
      </c>
      <c r="C44" s="25">
        <v>0</v>
      </c>
      <c r="D44" s="25">
        <v>10000</v>
      </c>
      <c r="E44" s="25">
        <v>0</v>
      </c>
      <c r="F44" s="25">
        <v>7000</v>
      </c>
      <c r="G44" s="25">
        <v>0</v>
      </c>
      <c r="H44" s="25">
        <v>5000</v>
      </c>
      <c r="I44" s="25">
        <v>0</v>
      </c>
      <c r="J44" s="25">
        <v>3000</v>
      </c>
      <c r="K44" s="25">
        <v>0</v>
      </c>
      <c r="L44" s="25">
        <v>0</v>
      </c>
      <c r="M44" s="25">
        <v>5000</v>
      </c>
      <c r="N44" s="25">
        <v>0</v>
      </c>
      <c r="O44" s="15">
        <f t="shared" si="7"/>
        <v>30000</v>
      </c>
      <c r="P44" s="151">
        <f t="shared" si="3"/>
        <v>0</v>
      </c>
      <c r="Q44" s="53"/>
      <c r="R44" s="54"/>
    </row>
    <row r="45" spans="1:19" s="55" customFormat="1" ht="20.25" customHeight="1">
      <c r="A45" s="60" t="s">
        <v>47</v>
      </c>
      <c r="B45" s="40">
        <v>4180</v>
      </c>
      <c r="C45" s="25">
        <v>0</v>
      </c>
      <c r="D45" s="25">
        <v>0</v>
      </c>
      <c r="E45" s="25">
        <v>0</v>
      </c>
      <c r="F45" s="25">
        <v>1200</v>
      </c>
      <c r="G45" s="25">
        <v>0</v>
      </c>
      <c r="H45" s="25">
        <v>1000</v>
      </c>
      <c r="I45" s="25">
        <v>0</v>
      </c>
      <c r="J45" s="25">
        <v>1500</v>
      </c>
      <c r="K45" s="25">
        <v>0</v>
      </c>
      <c r="L45" s="25">
        <v>480</v>
      </c>
      <c r="M45" s="25">
        <v>0</v>
      </c>
      <c r="N45" s="25">
        <v>0</v>
      </c>
      <c r="O45" s="15">
        <f t="shared" si="7"/>
        <v>4180</v>
      </c>
      <c r="P45" s="151">
        <f t="shared" si="3"/>
        <v>0</v>
      </c>
      <c r="Q45" s="53"/>
      <c r="R45" s="54"/>
    </row>
    <row r="46" spans="1:19" s="55" customFormat="1" ht="20.25" customHeight="1">
      <c r="A46" s="61" t="s">
        <v>48</v>
      </c>
      <c r="B46" s="40">
        <v>20000</v>
      </c>
      <c r="C46" s="25">
        <v>0</v>
      </c>
      <c r="D46" s="25">
        <v>0</v>
      </c>
      <c r="E46" s="25">
        <v>0</v>
      </c>
      <c r="F46" s="25">
        <v>2000</v>
      </c>
      <c r="G46" s="25">
        <v>0</v>
      </c>
      <c r="H46" s="25">
        <v>2500</v>
      </c>
      <c r="I46" s="25">
        <v>3000</v>
      </c>
      <c r="J46" s="25">
        <v>1000</v>
      </c>
      <c r="K46" s="25">
        <v>0</v>
      </c>
      <c r="L46" s="25">
        <v>1000</v>
      </c>
      <c r="M46" s="25">
        <v>500</v>
      </c>
      <c r="N46" s="25">
        <v>0</v>
      </c>
      <c r="O46" s="15">
        <f t="shared" si="7"/>
        <v>10000</v>
      </c>
      <c r="P46" s="151">
        <f t="shared" si="3"/>
        <v>10000</v>
      </c>
      <c r="Q46" s="53"/>
      <c r="R46" s="54"/>
    </row>
    <row r="47" spans="1:19" s="95" customFormat="1" ht="20.25" customHeight="1">
      <c r="A47" s="65" t="s">
        <v>49</v>
      </c>
      <c r="B47" s="90">
        <f>B48+B53</f>
        <v>209100</v>
      </c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2"/>
      <c r="P47" s="151">
        <f t="shared" si="3"/>
        <v>209100</v>
      </c>
      <c r="Q47" s="93"/>
      <c r="R47" s="94"/>
    </row>
    <row r="48" spans="1:19" s="131" customFormat="1" ht="20.25" customHeight="1">
      <c r="A48" s="125" t="s">
        <v>50</v>
      </c>
      <c r="B48" s="126">
        <f>SUM(B49:B52)</f>
        <v>95100</v>
      </c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8"/>
      <c r="P48" s="151">
        <f t="shared" si="3"/>
        <v>95100</v>
      </c>
      <c r="Q48" s="129"/>
      <c r="R48" s="130"/>
    </row>
    <row r="49" spans="1:18" s="55" customFormat="1" ht="20.25" customHeight="1">
      <c r="A49" s="60" t="s">
        <v>51</v>
      </c>
      <c r="B49" s="40">
        <v>73600</v>
      </c>
      <c r="C49" s="25">
        <v>0</v>
      </c>
      <c r="D49" s="25">
        <v>0</v>
      </c>
      <c r="E49" s="25">
        <v>73600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15">
        <f>SUM(C49:N49)</f>
        <v>73600</v>
      </c>
      <c r="P49" s="151">
        <f t="shared" si="3"/>
        <v>0</v>
      </c>
      <c r="Q49" s="53"/>
      <c r="R49" s="54"/>
    </row>
    <row r="50" spans="1:18" s="55" customFormat="1" ht="20.25" customHeight="1">
      <c r="A50" s="96" t="s">
        <v>54</v>
      </c>
      <c r="B50" s="40">
        <v>2500</v>
      </c>
      <c r="C50" s="25">
        <v>0</v>
      </c>
      <c r="D50" s="25">
        <v>0</v>
      </c>
      <c r="E50" s="25">
        <v>2500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15">
        <f t="shared" ref="O50:O52" si="8">SUM(C50:N50)</f>
        <v>2500</v>
      </c>
      <c r="P50" s="151">
        <f t="shared" si="3"/>
        <v>0</v>
      </c>
      <c r="Q50" s="53"/>
      <c r="R50" s="54"/>
    </row>
    <row r="51" spans="1:18" s="55" customFormat="1" ht="20.25" customHeight="1">
      <c r="A51" s="96" t="s">
        <v>52</v>
      </c>
      <c r="B51" s="40">
        <v>17400</v>
      </c>
      <c r="C51" s="25">
        <v>0</v>
      </c>
      <c r="D51" s="25">
        <v>0</v>
      </c>
      <c r="E51" s="25">
        <v>17400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15">
        <f t="shared" si="8"/>
        <v>17400</v>
      </c>
      <c r="P51" s="151">
        <f t="shared" si="3"/>
        <v>0</v>
      </c>
      <c r="Q51" s="53"/>
      <c r="R51" s="54"/>
    </row>
    <row r="52" spans="1:18" s="55" customFormat="1" ht="20.25" customHeight="1">
      <c r="A52" s="96" t="s">
        <v>53</v>
      </c>
      <c r="B52" s="40">
        <v>1600</v>
      </c>
      <c r="C52" s="25">
        <v>0</v>
      </c>
      <c r="D52" s="25">
        <v>0</v>
      </c>
      <c r="E52" s="25">
        <v>1600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15">
        <f t="shared" si="8"/>
        <v>1600</v>
      </c>
      <c r="P52" s="151">
        <f t="shared" si="3"/>
        <v>0</v>
      </c>
      <c r="Q52" s="53"/>
      <c r="R52" s="54"/>
    </row>
    <row r="53" spans="1:18" s="89" customFormat="1" ht="20.25" customHeight="1">
      <c r="A53" s="64" t="s">
        <v>55</v>
      </c>
      <c r="B53" s="84">
        <f>SUM(B54)</f>
        <v>114000</v>
      </c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6"/>
      <c r="P53" s="151">
        <f t="shared" si="3"/>
        <v>114000</v>
      </c>
      <c r="Q53" s="87"/>
      <c r="R53" s="88"/>
    </row>
    <row r="54" spans="1:18" s="55" customFormat="1" ht="20.25" customHeight="1">
      <c r="A54" s="27" t="s">
        <v>56</v>
      </c>
      <c r="B54" s="40">
        <v>114000</v>
      </c>
      <c r="C54" s="25">
        <v>0</v>
      </c>
      <c r="D54" s="25">
        <v>0</v>
      </c>
      <c r="E54" s="25">
        <v>114000</v>
      </c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15">
        <f>SUM(C54:N54)</f>
        <v>114000</v>
      </c>
      <c r="P54" s="151">
        <f t="shared" si="3"/>
        <v>0</v>
      </c>
      <c r="Q54" s="53"/>
      <c r="R54" s="54"/>
    </row>
    <row r="55" spans="1:18" s="103" customFormat="1" ht="20.25" customHeight="1">
      <c r="A55" s="97" t="s">
        <v>57</v>
      </c>
      <c r="B55" s="98">
        <f>SUM(B56)</f>
        <v>54000</v>
      </c>
      <c r="C55" s="99"/>
      <c r="D55" s="99"/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100"/>
      <c r="P55" s="151">
        <f t="shared" si="3"/>
        <v>54000</v>
      </c>
      <c r="Q55" s="101"/>
      <c r="R55" s="102"/>
    </row>
    <row r="56" spans="1:18" s="55" customFormat="1" ht="20.25" customHeight="1" thickBot="1">
      <c r="A56" s="56" t="s">
        <v>58</v>
      </c>
      <c r="B56" s="57">
        <v>54000</v>
      </c>
      <c r="C56" s="58">
        <v>0</v>
      </c>
      <c r="D56" s="58">
        <v>0</v>
      </c>
      <c r="E56" s="58">
        <v>0</v>
      </c>
      <c r="F56" s="58">
        <v>51000</v>
      </c>
      <c r="G56" s="58">
        <v>0</v>
      </c>
      <c r="H56" s="58">
        <v>0</v>
      </c>
      <c r="I56" s="58">
        <v>0</v>
      </c>
      <c r="J56" s="58">
        <v>0</v>
      </c>
      <c r="K56" s="58">
        <v>0</v>
      </c>
      <c r="L56" s="58">
        <v>3000</v>
      </c>
      <c r="M56" s="58">
        <v>0</v>
      </c>
      <c r="N56" s="58">
        <v>0</v>
      </c>
      <c r="O56" s="59">
        <f>SUM(C56:N56)</f>
        <v>54000</v>
      </c>
      <c r="P56" s="151">
        <f t="shared" si="3"/>
        <v>0</v>
      </c>
      <c r="Q56" s="53"/>
      <c r="R56" s="54"/>
    </row>
    <row r="57" spans="1:18" ht="20.25" customHeight="1" thickBot="1">
      <c r="A57" s="43" t="s">
        <v>32</v>
      </c>
      <c r="B57" s="120">
        <f>B6+B8+B16+B37</f>
        <v>3078180</v>
      </c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5">
        <f>O56+O54+O52+O51+O50+O49+O46+O45+O44+O43+O42+O40+O38+O36+O35+O34+O33+O31+O30+O28+O29+O26+O25+O24+O23+O22+O21+O20+O18+O15+O13+O10+O9+O7</f>
        <v>3211530</v>
      </c>
      <c r="P57" s="151">
        <f t="shared" ref="P57" si="9">B57-O57</f>
        <v>-133350</v>
      </c>
      <c r="Q57" s="46"/>
      <c r="R57" s="47"/>
    </row>
    <row r="58" spans="1:18" ht="21" customHeight="1">
      <c r="B58" s="121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</row>
    <row r="59" spans="1:18" ht="18.75" customHeight="1">
      <c r="A59" s="49"/>
      <c r="C59" s="48"/>
      <c r="D59" s="48"/>
      <c r="E59" s="50"/>
      <c r="F59" s="50"/>
      <c r="G59" s="50"/>
      <c r="H59" s="50"/>
      <c r="I59" s="50"/>
      <c r="J59" s="50"/>
      <c r="K59" s="50"/>
      <c r="L59" s="50"/>
      <c r="M59" s="50"/>
      <c r="N59" s="139"/>
      <c r="O59" s="139"/>
    </row>
    <row r="60" spans="1:18" ht="17.25" customHeight="1">
      <c r="A60" s="49"/>
      <c r="B60" s="123"/>
      <c r="C60" s="48"/>
      <c r="D60" s="48"/>
      <c r="E60" s="50"/>
      <c r="F60" s="50"/>
      <c r="G60" s="50"/>
      <c r="H60" s="50"/>
      <c r="I60" s="50"/>
      <c r="J60" s="50"/>
      <c r="K60" s="50"/>
      <c r="L60" s="50"/>
      <c r="M60" s="50"/>
      <c r="N60" s="139"/>
      <c r="O60" s="139"/>
    </row>
    <row r="61" spans="1:18" ht="18" customHeight="1">
      <c r="A61" s="48"/>
      <c r="B61" s="124"/>
      <c r="C61" s="48"/>
      <c r="D61" s="48"/>
      <c r="E61" s="50"/>
      <c r="F61" s="50"/>
      <c r="G61" s="50"/>
      <c r="H61" s="50"/>
      <c r="I61" s="50"/>
      <c r="J61" s="50"/>
      <c r="K61" s="50"/>
      <c r="L61" s="50"/>
      <c r="M61" s="50"/>
      <c r="N61" s="140"/>
      <c r="O61" s="140"/>
    </row>
  </sheetData>
  <mergeCells count="11">
    <mergeCell ref="N61:O61"/>
    <mergeCell ref="A1:O1"/>
    <mergeCell ref="A2:O2"/>
    <mergeCell ref="C3:O3"/>
    <mergeCell ref="C4:N4"/>
    <mergeCell ref="O4:O5"/>
    <mergeCell ref="Q4:R5"/>
    <mergeCell ref="Q38:R38"/>
    <mergeCell ref="Q39:R39"/>
    <mergeCell ref="N59:O59"/>
    <mergeCell ref="N60:O60"/>
  </mergeCells>
  <pageMargins left="0" right="0" top="0.74803149606299213" bottom="0.39370078740157483" header="0.31496062992125984" footer="0.15748031496062992"/>
  <pageSetup paperSize="9" scale="90" orientation="landscape" r:id="rId1"/>
  <headerFooter>
    <oddFooter>&amp;C&amp;"TH SarabunPSK,Regular"&amp;14&amp;F&amp;R&amp;"TH SarabunPSK,Regular"&amp;14หน้าที่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ปีงบ 62</vt:lpstr>
      <vt:lpstr>'ปีงบ 62'!Print_Titles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lastPrinted>2019-06-22T09:33:52Z</cp:lastPrinted>
  <dcterms:created xsi:type="dcterms:W3CDTF">2019-06-22T06:28:54Z</dcterms:created>
  <dcterms:modified xsi:type="dcterms:W3CDTF">2019-06-22T09:34:07Z</dcterms:modified>
</cp:coreProperties>
</file>