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1.โครงการในพื้นที่จังหวัดชายแดนภาคใต้ ทั้งหมด\64\2.กิจกรรม_YSF\0.กิจกรรมติดตามเกษตรกรรุ่นใหม่_เริ่มเดือนพฤษภาคม 2564\สรุป\"/>
    </mc:Choice>
  </mc:AlternateContent>
  <xr:revisionPtr revIDLastSave="0" documentId="13_ncr:1_{8B1B06EA-99F3-4915-977C-5ED93D389031}" xr6:coauthVersionLast="47" xr6:coauthVersionMax="47" xr10:uidLastSave="{00000000-0000-0000-0000-000000000000}"/>
  <bookViews>
    <workbookView xWindow="-120" yWindow="-120" windowWidth="28110" windowHeight="16440" xr2:uid="{00000000-000D-0000-FFFF-FFFF00000000}"/>
  </bookViews>
  <sheets>
    <sheet name="สรุป" sheetId="3" r:id="rId1"/>
    <sheet name="2562" sheetId="1" r:id="rId2"/>
    <sheet name="2563" sheetId="2" r:id="rId3"/>
  </sheets>
  <definedNames>
    <definedName name="_xlnm._FilterDatabase" localSheetId="1" hidden="1">'2562'!$CE$2:$CE$152</definedName>
  </definedNames>
  <calcPr calcId="191029"/>
</workbook>
</file>

<file path=xl/calcChain.xml><?xml version="1.0" encoding="utf-8"?>
<calcChain xmlns="http://schemas.openxmlformats.org/spreadsheetml/2006/main">
  <c r="CF8" i="2" l="1"/>
  <c r="CF9" i="2"/>
  <c r="CF10" i="2"/>
  <c r="CF39" i="2" s="1"/>
  <c r="CF11" i="2"/>
  <c r="CF12" i="2"/>
  <c r="CF13" i="2"/>
  <c r="CF14" i="2"/>
  <c r="CF15" i="2"/>
  <c r="CF16" i="2"/>
  <c r="CF17" i="2"/>
  <c r="CF18" i="2"/>
  <c r="CF19" i="2"/>
  <c r="CF20" i="2"/>
  <c r="CF21" i="2"/>
  <c r="CF22" i="2"/>
  <c r="CF23" i="2"/>
  <c r="CF24" i="2"/>
  <c r="CF25" i="2"/>
  <c r="CF26" i="2"/>
  <c r="CF27" i="2"/>
  <c r="CF28" i="2"/>
  <c r="CF29" i="2"/>
  <c r="CF7" i="2"/>
  <c r="BU44" i="2"/>
  <c r="BS8" i="2"/>
  <c r="BS9" i="2"/>
  <c r="BS10" i="2"/>
  <c r="BS39" i="2" s="1"/>
  <c r="F7" i="3" s="1"/>
  <c r="BS11" i="2"/>
  <c r="BS12" i="2"/>
  <c r="BS13" i="2"/>
  <c r="BS14" i="2"/>
  <c r="BS15" i="2"/>
  <c r="BS16" i="2"/>
  <c r="BS17" i="2"/>
  <c r="BS18" i="2"/>
  <c r="BS19" i="2"/>
  <c r="BS20" i="2"/>
  <c r="BS21" i="2"/>
  <c r="BS22" i="2"/>
  <c r="BS23" i="2"/>
  <c r="BS24" i="2"/>
  <c r="BS25" i="2"/>
  <c r="BS26" i="2"/>
  <c r="BS27" i="2"/>
  <c r="BS28" i="2"/>
  <c r="BS29" i="2"/>
  <c r="BS7" i="2"/>
  <c r="CC46" i="2"/>
  <c r="CD7" i="2"/>
  <c r="BM39" i="2"/>
  <c r="D7" i="3"/>
  <c r="K7" i="3" s="1"/>
  <c r="CB39" i="2"/>
  <c r="I7" i="3"/>
  <c r="H7" i="3"/>
  <c r="E7" i="3"/>
  <c r="J7" i="3"/>
  <c r="CK14" i="2"/>
  <c r="CC8" i="2"/>
  <c r="CC9" i="2"/>
  <c r="CC10" i="2"/>
  <c r="CC12" i="2"/>
  <c r="CC13" i="2"/>
  <c r="CC14" i="2"/>
  <c r="CC15" i="2"/>
  <c r="CC16" i="2"/>
  <c r="CC17" i="2"/>
  <c r="CC18" i="2"/>
  <c r="CC19" i="2"/>
  <c r="CC20" i="2"/>
  <c r="CC21" i="2"/>
  <c r="CC22" i="2"/>
  <c r="CC23" i="2"/>
  <c r="CC24" i="2"/>
  <c r="CC25" i="2"/>
  <c r="CC26" i="2"/>
  <c r="CC27" i="2"/>
  <c r="CC28" i="2"/>
  <c r="CC7" i="2"/>
  <c r="CE39" i="2"/>
  <c r="CB40" i="2"/>
  <c r="S37" i="1"/>
  <c r="CB76" i="1"/>
  <c r="I6" i="3"/>
  <c r="H6" i="3"/>
  <c r="BY77" i="1"/>
  <c r="BY76" i="1"/>
  <c r="BP77" i="1"/>
  <c r="G6" i="3"/>
  <c r="F6" i="3"/>
  <c r="BP76" i="1"/>
  <c r="CD10" i="2" l="1"/>
  <c r="CK7" i="2"/>
  <c r="CB29" i="2"/>
  <c r="BO29" i="2"/>
  <c r="T29" i="2"/>
  <c r="BM29" i="2" s="1"/>
  <c r="CC29" i="2" s="1"/>
  <c r="E29" i="2"/>
  <c r="CD29" i="2" l="1"/>
  <c r="CK29" i="2" s="1"/>
  <c r="CG29" i="2" l="1"/>
  <c r="CH29" i="2"/>
  <c r="CB40" i="1" l="1"/>
  <c r="Z40" i="1"/>
  <c r="CB30" i="1"/>
  <c r="CB12" i="1"/>
  <c r="T31" i="1"/>
  <c r="BM56" i="1"/>
  <c r="BM52" i="1"/>
  <c r="BL49" i="1"/>
  <c r="BN42" i="1"/>
  <c r="BL44" i="1"/>
  <c r="BM36" i="1"/>
  <c r="BL35" i="1"/>
  <c r="BM23" i="1"/>
  <c r="BP27" i="2"/>
  <c r="BP18" i="2"/>
  <c r="BP28" i="2"/>
  <c r="BO15" i="2"/>
  <c r="BO14" i="2"/>
  <c r="BP7" i="2"/>
  <c r="BU17" i="2"/>
  <c r="BQ27" i="2"/>
  <c r="BP26" i="2"/>
  <c r="BO26" i="2"/>
  <c r="BO25" i="2"/>
  <c r="BN24" i="2"/>
  <c r="BO21" i="2"/>
  <c r="BP20" i="2"/>
  <c r="BP12" i="2"/>
  <c r="BN12" i="2"/>
  <c r="BP11" i="2"/>
  <c r="BO11" i="2"/>
  <c r="BN11" i="2"/>
  <c r="BO8" i="2"/>
  <c r="BM10" i="2"/>
  <c r="BM19" i="2"/>
  <c r="BM24" i="2"/>
  <c r="BM25" i="2"/>
  <c r="BD22" i="2"/>
  <c r="BM22" i="2" s="1"/>
  <c r="AF9" i="2"/>
  <c r="W7" i="2"/>
  <c r="BM7" i="2" s="1"/>
  <c r="W11" i="2"/>
  <c r="T28" i="2"/>
  <c r="BM28" i="2" s="1"/>
  <c r="T27" i="2"/>
  <c r="BM27" i="2" s="1"/>
  <c r="S26" i="2"/>
  <c r="T26" i="2" s="1"/>
  <c r="BM26" i="2" s="1"/>
  <c r="S23" i="2"/>
  <c r="T23" i="2" s="1"/>
  <c r="BM23" i="2" s="1"/>
  <c r="S21" i="2"/>
  <c r="T21" i="2" s="1"/>
  <c r="BM21" i="2" s="1"/>
  <c r="S20" i="2"/>
  <c r="T20" i="2" s="1"/>
  <c r="BM20" i="2" s="1"/>
  <c r="S19" i="2"/>
  <c r="T11" i="2"/>
  <c r="BM11" i="2" s="1"/>
  <c r="S8" i="2"/>
  <c r="T8" i="2" s="1"/>
  <c r="BM8" i="2" s="1"/>
  <c r="T18" i="2"/>
  <c r="BM18" i="2" s="1"/>
  <c r="S17" i="2"/>
  <c r="T17" i="2" s="1"/>
  <c r="BM17" i="2" s="1"/>
  <c r="T16" i="2"/>
  <c r="BM16" i="2" s="1"/>
  <c r="T15" i="2"/>
  <c r="BM15" i="2" s="1"/>
  <c r="T14" i="2"/>
  <c r="BM14" i="2" s="1"/>
  <c r="T13" i="2"/>
  <c r="BM13" i="2" s="1"/>
  <c r="T12" i="2"/>
  <c r="BM12" i="2" s="1"/>
  <c r="T9" i="2"/>
  <c r="BL13" i="1"/>
  <c r="S13" i="1"/>
  <c r="S9" i="1"/>
  <c r="CC11" i="2" l="1"/>
  <c r="BM40" i="2"/>
  <c r="BM9" i="2"/>
  <c r="BL14" i="1"/>
  <c r="BL10" i="1"/>
  <c r="BA46" i="1"/>
  <c r="BA38" i="1"/>
  <c r="AR55" i="1"/>
  <c r="AR44" i="1"/>
  <c r="AO43" i="1"/>
  <c r="AC55" i="1"/>
  <c r="W54" i="1"/>
  <c r="W45" i="1"/>
  <c r="W26" i="1"/>
  <c r="W28" i="1"/>
  <c r="W42" i="1"/>
  <c r="T30" i="1"/>
  <c r="T57" i="1"/>
  <c r="T56" i="1"/>
  <c r="T55" i="1"/>
  <c r="T54" i="1"/>
  <c r="T53" i="1"/>
  <c r="T52" i="1"/>
  <c r="T47" i="1"/>
  <c r="T45" i="1"/>
  <c r="T46" i="1"/>
  <c r="T44" i="1"/>
  <c r="T42" i="1"/>
  <c r="T43" i="1"/>
  <c r="T38" i="1"/>
  <c r="T39" i="1"/>
  <c r="T40" i="1"/>
  <c r="T41" i="1"/>
  <c r="T37" i="1"/>
  <c r="T36" i="1"/>
  <c r="T35" i="1"/>
  <c r="T33" i="1"/>
  <c r="T34" i="1"/>
  <c r="T32" i="1"/>
  <c r="T28" i="1"/>
  <c r="T27" i="1"/>
  <c r="T25" i="1"/>
  <c r="T23" i="1"/>
  <c r="T10" i="1"/>
  <c r="T11" i="1"/>
  <c r="T13" i="1"/>
  <c r="T14" i="1"/>
  <c r="T15" i="1"/>
  <c r="T16" i="1"/>
  <c r="T17" i="1"/>
  <c r="T18" i="1"/>
  <c r="T19" i="1"/>
  <c r="T20" i="1"/>
  <c r="T21" i="1"/>
  <c r="T22" i="1"/>
  <c r="T9" i="1"/>
  <c r="CB7" i="1"/>
  <c r="BL55" i="1"/>
  <c r="BN45" i="1"/>
  <c r="BL39" i="1"/>
  <c r="BL33" i="1"/>
  <c r="BL27" i="1"/>
  <c r="BL25" i="1"/>
  <c r="BL24" i="1"/>
  <c r="BL21" i="1"/>
  <c r="BL20" i="1"/>
  <c r="BM13" i="1"/>
  <c r="BK13" i="1"/>
  <c r="BL12" i="1"/>
  <c r="BL9" i="1"/>
  <c r="BL8" i="1"/>
  <c r="BK9" i="1"/>
  <c r="BL7" i="1"/>
  <c r="BP7" i="1" s="1"/>
  <c r="T7" i="1"/>
  <c r="CB10" i="1"/>
  <c r="CB9" i="1"/>
  <c r="BJ8" i="1" l="1"/>
  <c r="BJ9" i="1"/>
  <c r="BJ10" i="1"/>
  <c r="BJ11" i="1"/>
  <c r="BJ12" i="1"/>
  <c r="BJ13" i="1"/>
  <c r="BJ14" i="1"/>
  <c r="BJ15" i="1"/>
  <c r="BJ16" i="1"/>
  <c r="BJ17" i="1"/>
  <c r="BJ18" i="1"/>
  <c r="BJ19" i="1"/>
  <c r="BJ20" i="1"/>
  <c r="BJ21" i="1"/>
  <c r="BJ22" i="1"/>
  <c r="BJ23" i="1"/>
  <c r="BJ24" i="1"/>
  <c r="BJ25" i="1"/>
  <c r="BJ26" i="1"/>
  <c r="BJ27" i="1"/>
  <c r="BJ28" i="1"/>
  <c r="BJ29" i="1"/>
  <c r="BJ30" i="1"/>
  <c r="BJ31" i="1"/>
  <c r="BJ32" i="1"/>
  <c r="BJ33" i="1"/>
  <c r="BJ34" i="1"/>
  <c r="BJ35" i="1"/>
  <c r="BJ36" i="1"/>
  <c r="BJ37" i="1"/>
  <c r="BJ38" i="1"/>
  <c r="BJ39" i="1"/>
  <c r="BJ40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J53" i="1"/>
  <c r="BJ54" i="1"/>
  <c r="BJ55" i="1"/>
  <c r="BJ56" i="1"/>
  <c r="BJ57" i="1"/>
  <c r="BJ7" i="1"/>
  <c r="BJ76" i="1" l="1"/>
  <c r="D6" i="3" s="1"/>
  <c r="K6" i="3" s="1"/>
  <c r="L6" i="3" s="1"/>
  <c r="BJ77" i="1"/>
  <c r="E6" i="3" s="1"/>
  <c r="CB28" i="2"/>
  <c r="CB27" i="2"/>
  <c r="CB26" i="2"/>
  <c r="CB25" i="2"/>
  <c r="CB24" i="2"/>
  <c r="CB23" i="2"/>
  <c r="BT22" i="2"/>
  <c r="CB22" i="2" s="1"/>
  <c r="CB21" i="2"/>
  <c r="CB20" i="2"/>
  <c r="CB19" i="2"/>
  <c r="CB18" i="2"/>
  <c r="CB17" i="2"/>
  <c r="CB16" i="2"/>
  <c r="CB15" i="2"/>
  <c r="CB14" i="2"/>
  <c r="CB13" i="2"/>
  <c r="CB12" i="2"/>
  <c r="CB11" i="2"/>
  <c r="CB10" i="2"/>
  <c r="BW9" i="2"/>
  <c r="BU9" i="2"/>
  <c r="CB8" i="2"/>
  <c r="CB7" i="2"/>
  <c r="BS40" i="2" l="1"/>
  <c r="G7" i="3" s="1"/>
  <c r="L7" i="3"/>
  <c r="CB9" i="2"/>
  <c r="CD9" i="2" s="1"/>
  <c r="CK9" i="2" s="1"/>
  <c r="CD27" i="2"/>
  <c r="CK27" i="2" s="1"/>
  <c r="CD8" i="2"/>
  <c r="CD15" i="2"/>
  <c r="CD19" i="2"/>
  <c r="CD23" i="2"/>
  <c r="CD21" i="2"/>
  <c r="CD25" i="2"/>
  <c r="CK25" i="2" s="1"/>
  <c r="CK10" i="2"/>
  <c r="CD20" i="2"/>
  <c r="CD28" i="2"/>
  <c r="CK28" i="2" s="1"/>
  <c r="CD22" i="2"/>
  <c r="CD13" i="2"/>
  <c r="CK13" i="2" s="1"/>
  <c r="CD17" i="2"/>
  <c r="CK17" i="2" s="1"/>
  <c r="CD11" i="2"/>
  <c r="CD16" i="2"/>
  <c r="CD14" i="2"/>
  <c r="CD18" i="2"/>
  <c r="CK18" i="2" s="1"/>
  <c r="CD26" i="2"/>
  <c r="CK26" i="2" s="1"/>
  <c r="CD12" i="2"/>
  <c r="CK12" i="2" s="1"/>
  <c r="CD24" i="2"/>
  <c r="CK24" i="2" s="1"/>
  <c r="BL53" i="1"/>
  <c r="BP53" i="1" s="1"/>
  <c r="BL46" i="1"/>
  <c r="BP46" i="1" s="1"/>
  <c r="BP45" i="1"/>
  <c r="BL28" i="1"/>
  <c r="BP28" i="1" s="1"/>
  <c r="BY56" i="1"/>
  <c r="BY57" i="1"/>
  <c r="BT24" i="1"/>
  <c r="BY24" i="1" s="1"/>
  <c r="BP8" i="1"/>
  <c r="BY8" i="1"/>
  <c r="BY9" i="1"/>
  <c r="BY10" i="1"/>
  <c r="BY11" i="1"/>
  <c r="BY12" i="1"/>
  <c r="BY13" i="1"/>
  <c r="BY14" i="1"/>
  <c r="BY15" i="1"/>
  <c r="BY16" i="1"/>
  <c r="BY17" i="1"/>
  <c r="BY18" i="1"/>
  <c r="BY19" i="1"/>
  <c r="BY20" i="1"/>
  <c r="BY21" i="1"/>
  <c r="BY22" i="1"/>
  <c r="BY23" i="1"/>
  <c r="BY25" i="1"/>
  <c r="BY26" i="1"/>
  <c r="BY27" i="1"/>
  <c r="BY28" i="1"/>
  <c r="BY29" i="1"/>
  <c r="BY30" i="1"/>
  <c r="BY31" i="1"/>
  <c r="BY32" i="1"/>
  <c r="BY33" i="1"/>
  <c r="BY34" i="1"/>
  <c r="BY35" i="1"/>
  <c r="BY36" i="1"/>
  <c r="BY37" i="1"/>
  <c r="BY38" i="1"/>
  <c r="BY39" i="1"/>
  <c r="BY40" i="1"/>
  <c r="BY41" i="1"/>
  <c r="BY42" i="1"/>
  <c r="BY43" i="1"/>
  <c r="BY44" i="1"/>
  <c r="BY45" i="1"/>
  <c r="BY46" i="1"/>
  <c r="BY47" i="1"/>
  <c r="BY48" i="1"/>
  <c r="BY49" i="1"/>
  <c r="BY50" i="1"/>
  <c r="BY51" i="1"/>
  <c r="BY52" i="1"/>
  <c r="BY53" i="1"/>
  <c r="BY54" i="1"/>
  <c r="BY55" i="1"/>
  <c r="BP9" i="1"/>
  <c r="BP10" i="1"/>
  <c r="BP11" i="1"/>
  <c r="BP12" i="1"/>
  <c r="BP13" i="1"/>
  <c r="BP14" i="1"/>
  <c r="BP15" i="1"/>
  <c r="BP16" i="1"/>
  <c r="BP17" i="1"/>
  <c r="BP18" i="1"/>
  <c r="BP19" i="1"/>
  <c r="BP20" i="1"/>
  <c r="BP21" i="1"/>
  <c r="BP22" i="1"/>
  <c r="BP23" i="1"/>
  <c r="BP24" i="1"/>
  <c r="BP25" i="1"/>
  <c r="BP26" i="1"/>
  <c r="BP27" i="1"/>
  <c r="BP29" i="1"/>
  <c r="BP30" i="1"/>
  <c r="BP31" i="1"/>
  <c r="BP32" i="1"/>
  <c r="BP33" i="1"/>
  <c r="BP34" i="1"/>
  <c r="BP35" i="1"/>
  <c r="BP36" i="1"/>
  <c r="BP37" i="1"/>
  <c r="BP38" i="1"/>
  <c r="BP39" i="1"/>
  <c r="BP40" i="1"/>
  <c r="BP41" i="1"/>
  <c r="BP42" i="1"/>
  <c r="BP43" i="1"/>
  <c r="BP44" i="1"/>
  <c r="BP47" i="1"/>
  <c r="BP48" i="1"/>
  <c r="BP49" i="1"/>
  <c r="BP50" i="1"/>
  <c r="BP51" i="1"/>
  <c r="BP52" i="1"/>
  <c r="BP54" i="1"/>
  <c r="BP55" i="1"/>
  <c r="BP56" i="1"/>
  <c r="BP57" i="1"/>
  <c r="CH19" i="2" l="1"/>
  <c r="CK19" i="2"/>
  <c r="CH22" i="2"/>
  <c r="CK22" i="2"/>
  <c r="CH15" i="2"/>
  <c r="CK15" i="2"/>
  <c r="CK8" i="2"/>
  <c r="CH20" i="2"/>
  <c r="CK20" i="2"/>
  <c r="CH16" i="2"/>
  <c r="CK16" i="2"/>
  <c r="CH11" i="2"/>
  <c r="CK11" i="2"/>
  <c r="CH21" i="2"/>
  <c r="CK21" i="2"/>
  <c r="CG20" i="2"/>
  <c r="CG22" i="2"/>
  <c r="CG19" i="2"/>
  <c r="CH10" i="2"/>
  <c r="CG10" i="2"/>
  <c r="CH28" i="2"/>
  <c r="CG28" i="2"/>
  <c r="CG15" i="2"/>
  <c r="CG21" i="2"/>
  <c r="CG17" i="2"/>
  <c r="CH17" i="2"/>
  <c r="CG16" i="2"/>
  <c r="CG12" i="2"/>
  <c r="CH12" i="2"/>
  <c r="CH18" i="2"/>
  <c r="CG18" i="2"/>
  <c r="CG9" i="2"/>
  <c r="CH9" i="2"/>
  <c r="CG11" i="2"/>
  <c r="BZ42" i="1"/>
  <c r="BZ47" i="1"/>
  <c r="BZ52" i="1"/>
  <c r="BZ30" i="1"/>
  <c r="BZ22" i="1"/>
  <c r="BZ33" i="1"/>
  <c r="BZ21" i="1"/>
  <c r="BZ40" i="1"/>
  <c r="BZ28" i="1"/>
  <c r="BZ12" i="1"/>
  <c r="BZ56" i="1"/>
  <c r="BZ44" i="1"/>
  <c r="BZ23" i="1"/>
  <c r="BZ11" i="1"/>
  <c r="BZ27" i="1"/>
  <c r="BZ43" i="1"/>
  <c r="BZ31" i="1"/>
  <c r="BZ16" i="1"/>
  <c r="BZ8" i="1"/>
  <c r="BZ18" i="1"/>
  <c r="BZ10" i="1"/>
  <c r="BZ45" i="1"/>
  <c r="BZ17" i="1"/>
  <c r="BZ9" i="1"/>
  <c r="BZ34" i="1"/>
  <c r="BZ51" i="1"/>
  <c r="BZ35" i="1"/>
  <c r="BZ55" i="1"/>
  <c r="BZ49" i="1"/>
  <c r="BZ26" i="1"/>
  <c r="BZ19" i="1"/>
  <c r="BZ39" i="1"/>
  <c r="BZ48" i="1"/>
  <c r="BZ14" i="1"/>
  <c r="BZ15" i="1"/>
  <c r="BZ36" i="1"/>
  <c r="BZ13" i="1"/>
  <c r="CH24" i="2"/>
  <c r="CG24" i="2"/>
  <c r="CH26" i="2"/>
  <c r="CG26" i="2"/>
  <c r="CH14" i="2"/>
  <c r="CG14" i="2"/>
  <c r="CG27" i="2"/>
  <c r="CH27" i="2"/>
  <c r="CH8" i="2"/>
  <c r="CG8" i="2"/>
  <c r="CH25" i="2"/>
  <c r="CG25" i="2"/>
  <c r="CH13" i="2"/>
  <c r="CG13" i="2"/>
  <c r="CH7" i="2"/>
  <c r="CG7" i="2"/>
  <c r="BZ57" i="1"/>
  <c r="BZ54" i="1"/>
  <c r="BZ53" i="1"/>
  <c r="BZ50" i="1"/>
  <c r="BZ46" i="1"/>
  <c r="BZ41" i="1"/>
  <c r="BZ38" i="1"/>
  <c r="BZ37" i="1"/>
  <c r="BZ25" i="1"/>
  <c r="BZ20" i="1"/>
  <c r="BZ32" i="1"/>
  <c r="BZ29" i="1"/>
  <c r="BY7" i="1"/>
  <c r="BZ7" i="1" s="1"/>
  <c r="CA7" i="1" s="1"/>
  <c r="CC7" i="1" s="1"/>
  <c r="BZ24" i="1"/>
  <c r="CH23" i="2" l="1"/>
  <c r="CK23" i="2"/>
  <c r="CH39" i="2"/>
  <c r="CH40" i="2"/>
  <c r="CG23" i="2"/>
  <c r="CA26" i="1"/>
  <c r="CC26" i="1" s="1"/>
  <c r="CA31" i="1"/>
  <c r="CC31" i="1" s="1"/>
  <c r="CA8" i="1"/>
  <c r="CC8" i="1" s="1"/>
  <c r="CA30" i="1"/>
  <c r="CC30" i="1" s="1"/>
  <c r="CA57" i="1"/>
  <c r="CC57" i="1" s="1"/>
  <c r="CE57" i="1" s="1"/>
  <c r="CA56" i="1"/>
  <c r="CC56" i="1" s="1"/>
  <c r="CA55" i="1"/>
  <c r="CC55" i="1" s="1"/>
  <c r="CA54" i="1"/>
  <c r="CC54" i="1" s="1"/>
  <c r="CA53" i="1"/>
  <c r="CC53" i="1" s="1"/>
  <c r="CA52" i="1"/>
  <c r="CC52" i="1" s="1"/>
  <c r="CA49" i="1"/>
  <c r="CC49" i="1" s="1"/>
  <c r="CA51" i="1"/>
  <c r="CC51" i="1" s="1"/>
  <c r="CA50" i="1"/>
  <c r="CC50" i="1" s="1"/>
  <c r="CA48" i="1"/>
  <c r="CC48" i="1" s="1"/>
  <c r="CD48" i="1" s="1"/>
  <c r="CA47" i="1"/>
  <c r="CC47" i="1" s="1"/>
  <c r="CA46" i="1"/>
  <c r="CC46" i="1" s="1"/>
  <c r="CA45" i="1"/>
  <c r="CC45" i="1" s="1"/>
  <c r="CA44" i="1"/>
  <c r="CC44" i="1" s="1"/>
  <c r="CE44" i="1" s="1"/>
  <c r="CA43" i="1"/>
  <c r="CC43" i="1" s="1"/>
  <c r="CA42" i="1"/>
  <c r="CC42" i="1" s="1"/>
  <c r="CE42" i="1" s="1"/>
  <c r="CA41" i="1"/>
  <c r="CC41" i="1" s="1"/>
  <c r="CA39" i="1"/>
  <c r="CC39" i="1" s="1"/>
  <c r="CA40" i="1"/>
  <c r="CC40" i="1" s="1"/>
  <c r="CA38" i="1"/>
  <c r="CC38" i="1" s="1"/>
  <c r="CA37" i="1"/>
  <c r="CC37" i="1" s="1"/>
  <c r="CC76" i="1" s="1"/>
  <c r="CA36" i="1"/>
  <c r="CC36" i="1" s="1"/>
  <c r="CA35" i="1"/>
  <c r="CC35" i="1" s="1"/>
  <c r="CA33" i="1"/>
  <c r="CC33" i="1" s="1"/>
  <c r="CA34" i="1"/>
  <c r="CC34" i="1" s="1"/>
  <c r="CE34" i="1" s="1"/>
  <c r="CA32" i="1"/>
  <c r="CC32" i="1" s="1"/>
  <c r="CD32" i="1" s="1"/>
  <c r="CA29" i="1"/>
  <c r="CC29" i="1" s="1"/>
  <c r="CA28" i="1"/>
  <c r="CC28" i="1" s="1"/>
  <c r="CA27" i="1"/>
  <c r="CC27" i="1" s="1"/>
  <c r="CA22" i="1"/>
  <c r="CC22" i="1" s="1"/>
  <c r="CA15" i="1"/>
  <c r="CC15" i="1" s="1"/>
  <c r="CA14" i="1"/>
  <c r="CC14" i="1" s="1"/>
  <c r="CA16" i="1"/>
  <c r="CC16" i="1" s="1"/>
  <c r="CA20" i="1"/>
  <c r="CC20" i="1" s="1"/>
  <c r="CA19" i="1"/>
  <c r="CC19" i="1" s="1"/>
  <c r="CA17" i="1"/>
  <c r="CC17" i="1" s="1"/>
  <c r="CA25" i="1"/>
  <c r="CC25" i="1" s="1"/>
  <c r="CA11" i="1"/>
  <c r="CC11" i="1" s="1"/>
  <c r="CA21" i="1"/>
  <c r="CC21" i="1" s="1"/>
  <c r="CA13" i="1"/>
  <c r="CC13" i="1" s="1"/>
  <c r="CA10" i="1"/>
  <c r="CC10" i="1" s="1"/>
  <c r="CA23" i="1"/>
  <c r="CC23" i="1" s="1"/>
  <c r="CA24" i="1"/>
  <c r="CC24" i="1" s="1"/>
  <c r="CA18" i="1"/>
  <c r="CC18" i="1" s="1"/>
  <c r="CA12" i="1"/>
  <c r="CC12" i="1" s="1"/>
  <c r="CA9" i="1"/>
  <c r="CC9" i="1" s="1"/>
  <c r="CE7" i="1"/>
  <c r="CD7" i="1"/>
  <c r="CE26" i="1" l="1"/>
  <c r="CD26" i="1"/>
  <c r="CE31" i="1"/>
  <c r="CD31" i="1"/>
  <c r="CE8" i="1"/>
  <c r="CD8" i="1"/>
  <c r="CD30" i="1"/>
  <c r="CE30" i="1"/>
  <c r="CD57" i="1"/>
  <c r="CD56" i="1"/>
  <c r="CE56" i="1"/>
  <c r="CD55" i="1"/>
  <c r="CE55" i="1"/>
  <c r="CE54" i="1"/>
  <c r="CD54" i="1"/>
  <c r="CE53" i="1"/>
  <c r="CD53" i="1"/>
  <c r="CE52" i="1"/>
  <c r="CD52" i="1"/>
  <c r="CE50" i="1"/>
  <c r="CD50" i="1"/>
  <c r="CE51" i="1"/>
  <c r="CD51" i="1"/>
  <c r="CD49" i="1"/>
  <c r="CE49" i="1"/>
  <c r="CE48" i="1"/>
  <c r="CD47" i="1"/>
  <c r="CE47" i="1"/>
  <c r="CE45" i="1"/>
  <c r="CD45" i="1"/>
  <c r="CD46" i="1"/>
  <c r="CE46" i="1"/>
  <c r="CD44" i="1"/>
  <c r="CE43" i="1"/>
  <c r="CD43" i="1"/>
  <c r="CD42" i="1"/>
  <c r="CD40" i="1"/>
  <c r="CE40" i="1"/>
  <c r="CD39" i="1"/>
  <c r="CE39" i="1"/>
  <c r="CE41" i="1"/>
  <c r="CD41" i="1"/>
  <c r="CE38" i="1"/>
  <c r="CD38" i="1"/>
  <c r="CE37" i="1"/>
  <c r="CD37" i="1"/>
  <c r="CD36" i="1"/>
  <c r="CE36" i="1"/>
  <c r="CD35" i="1"/>
  <c r="CE35" i="1"/>
  <c r="CE33" i="1"/>
  <c r="CD33" i="1"/>
  <c r="CD34" i="1"/>
  <c r="CE32" i="1"/>
  <c r="CE29" i="1"/>
  <c r="CD29" i="1"/>
  <c r="CE28" i="1"/>
  <c r="CD28" i="1"/>
  <c r="CE27" i="1"/>
  <c r="CD27" i="1"/>
  <c r="CD23" i="1"/>
  <c r="CE23" i="1"/>
  <c r="CE20" i="1"/>
  <c r="CD20" i="1"/>
  <c r="CD10" i="1"/>
  <c r="CE10" i="1"/>
  <c r="CE16" i="1"/>
  <c r="CD16" i="1"/>
  <c r="CE13" i="1"/>
  <c r="CD13" i="1"/>
  <c r="CE14" i="1"/>
  <c r="CD14" i="1"/>
  <c r="CE21" i="1"/>
  <c r="CD21" i="1"/>
  <c r="CE15" i="1"/>
  <c r="CD15" i="1"/>
  <c r="CD12" i="1"/>
  <c r="CE12" i="1"/>
  <c r="CE11" i="1"/>
  <c r="CD11" i="1"/>
  <c r="CE22" i="1"/>
  <c r="CD22" i="1"/>
  <c r="CE25" i="1"/>
  <c r="CD25" i="1"/>
  <c r="CD18" i="1"/>
  <c r="CE18" i="1"/>
  <c r="CE17" i="1"/>
  <c r="CD17" i="1"/>
  <c r="CD24" i="1"/>
  <c r="CE24" i="1"/>
  <c r="CE19" i="1"/>
  <c r="CD19" i="1"/>
  <c r="CD9" i="1"/>
  <c r="CE9" i="1"/>
  <c r="CE76" i="1" l="1"/>
  <c r="CE7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ITComputer</author>
  </authors>
  <commentList>
    <comment ref="BR10" authorId="0" shapeId="0" xr:uid="{5D39D31E-1989-4C93-BA41-EE2DDE71EDE5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ปุ๋ย
</t>
        </r>
      </text>
    </comment>
    <comment ref="BT24" authorId="0" shapeId="0" xr:uid="{09ACD406-5EE0-4F08-A07C-BD59391FB588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ค่าอาหารไก่ 27,600 ค่านำมัน 10,000
</t>
        </r>
      </text>
    </comment>
    <comment ref="BU24" authorId="0" shapeId="0" xr:uid="{8EF3ADBE-D925-47A9-A6E0-69B97527654D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ค่าเช่าทำนา
</t>
        </r>
      </text>
    </comment>
    <comment ref="BV24" authorId="0" shapeId="0" xr:uid="{64039A96-0DC3-4848-BE6F-2B6FECFDF2D4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ค่าซ่อมบำรุง
</t>
        </r>
      </text>
    </comment>
    <comment ref="BQ28" authorId="0" shapeId="0" xr:uid="{49DD2708-7D0A-40E7-A12A-313DFD031143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เตรียมดิน
</t>
        </r>
      </text>
    </comment>
    <comment ref="BT28" authorId="0" shapeId="0" xr:uid="{577B9BF0-69EE-4717-A634-FA64E54DE591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ค่าอาหาร
</t>
        </r>
      </text>
    </comment>
    <comment ref="BW28" authorId="0" shapeId="0" xr:uid="{5D760676-5215-4A4F-B26E-D89C374B9B96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ขุดลอกบ่อ
</t>
        </r>
      </text>
    </comment>
    <comment ref="BR50" authorId="0" shapeId="0" xr:uid="{62F81514-4DD5-4061-B451-994D23E33953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ปุ๋ยขี้ไก่
</t>
        </r>
      </text>
    </comment>
    <comment ref="BS50" authorId="0" shapeId="0" xr:uid="{0D75F7FE-5BC6-4434-8632-FCE68C8FCA26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ขุดบ่อปลา</t>
        </r>
      </text>
    </comment>
    <comment ref="BV50" authorId="0" shapeId="0" xr:uid="{22DD36C0-CB97-43F5-8167-41E5FB2F923C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ซื้อเครื่องตัดหญ้า
</t>
        </r>
      </text>
    </comment>
    <comment ref="BW50" authorId="0" shapeId="0" xr:uid="{AF80FBFC-36E4-4D3F-AD55-4380A89627B1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ขุดบ่อปลา</t>
        </r>
      </text>
    </comment>
    <comment ref="BR53" authorId="0" shapeId="0" xr:uid="{A109C7BE-C1D0-4102-AD14-E396FB3BA3E8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ปุ๋ย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ITComputer</author>
  </authors>
  <commentList>
    <comment ref="BZ16" authorId="0" shapeId="0" xr:uid="{9500B918-9990-4564-A24E-00B965250E04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ขุดลอก
</t>
        </r>
      </text>
    </comment>
    <comment ref="CA16" authorId="0" shapeId="0" xr:uid="{F101415B-A4D6-44AA-9D9E-12918F3AAD45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พันธุ์ไม้</t>
        </r>
      </text>
    </comment>
    <comment ref="CA17" authorId="0" shapeId="0" xr:uid="{2CCE1A23-E4C2-4C3C-BB05-E0DC33CA6614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ซื้อเป็ด</t>
        </r>
      </text>
    </comment>
    <comment ref="BT20" authorId="0" shapeId="0" xr:uid="{E07CE9D9-394E-4021-AD74-AE1C2B07BE1B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ค่าจ้างถางป่ายาง
</t>
        </r>
      </text>
    </comment>
  </commentList>
</comments>
</file>

<file path=xl/sharedStrings.xml><?xml version="1.0" encoding="utf-8"?>
<sst xmlns="http://schemas.openxmlformats.org/spreadsheetml/2006/main" count="5089" uniqueCount="661">
  <si>
    <t>1.ชื่อ-สกุล</t>
  </si>
  <si>
    <t>2.ที่อยู่</t>
  </si>
  <si>
    <t>ยางพารา</t>
  </si>
  <si>
    <t>ปาล์มน้ำมัน</t>
  </si>
  <si>
    <t>ปริมาณผลผลิตปาล์มน้ำมัน   จำนวนกี่กิโกลิกรัม ต่อปี (ปี64 ปีนี้) (โปรดระบุ)</t>
  </si>
  <si>
    <t>รายได้จากการขายผลผลิตปาล์มน้ำมัน ต่อปี (ปี64 ปีนี้)   โปรดระบุ</t>
  </si>
  <si>
    <t>ไม้ผล</t>
  </si>
  <si>
    <t>ปริมาณผลผลิตไม้ผล   จำนวนกี่กิโกลิกรัม ต่อปี (ปี64 ปีนี้) (โปรดระบุ)</t>
  </si>
  <si>
    <t>รายได้จากการขายผลผลิตไม้ผล ต่อปี (ปี64 ปีนี้)   โปรดระบุ</t>
  </si>
  <si>
    <t xml:space="preserve">พืชไร่ (ข้าวโพด แตงโม  ฯลฯ)  </t>
  </si>
  <si>
    <t>ปริมาณผลผลิตพืชไร่   จำนวนกี่กิโกลิกรัม ต่อปี (ปี64 ปีนี้) (โปรดระบุ)</t>
  </si>
  <si>
    <t>รายได้จากการขายผลผลิตพืชไร่ ต่อปี (ปี64 ปีนี้)   โปรดระบุ</t>
  </si>
  <si>
    <t>พืชผัก/สมุนไพร/ผักสวนครัว</t>
  </si>
  <si>
    <t>ปริมาณผลผลิตพืชผัก/สมุนไพร/ผักสวนครัว   จำนวนกี่กิโกลิกรัม ต่อปี (ปี64 ปีนี้) (โปรดระบุ)</t>
  </si>
  <si>
    <t>รายได้จากการขายผลผลิตพืชผัก/สมุนไพร/ผักสวนครัว ต่อปี (ปี64 ปีนี้)   โปรดระบุ</t>
  </si>
  <si>
    <t>เห็ดนางฟ้า เห็ดหลินจืด เห็ดชนิดต่างๆ</t>
  </si>
  <si>
    <t>ปริมาณผลผลิตเห็ด จำนวนกี่กิโกลิกรัม ต่อปี (ปี64 ปีนี้) (โปรดระบุ)</t>
  </si>
  <si>
    <t>รายได้จากการขายผลผลิตเห็ด ต่อปี (ปี64 ปีนี้)   โปรดระบุ</t>
  </si>
  <si>
    <t>ผึ้ง/ชันโรง</t>
  </si>
  <si>
    <t>ปริมาณผลผลิตน้ำผึ้ง /รัง  จำนวนกี่ขวด/รัง ต่อปี (ปี64 ปีนี้) (โปรดระบุ)</t>
  </si>
  <si>
    <t>รายได้จากการขายผลผลิตน้ำผึ้ง/รัง  ต่อปี (ปี64 ปีนี้)   โปรดระบุ</t>
  </si>
  <si>
    <t>วัวเนื้อ/วัวนม</t>
  </si>
  <si>
    <t>จำนวนวัวที่ขายในปี 64 ตัว / จำนวนมูลวัวขาย กระสอบ/ปี (โปรดระบุ)</t>
  </si>
  <si>
    <t>รายได้จากการขายวัว/มูลวัว  ต่อปี (ปี64 ปีนี้)   โปรดระบุ</t>
  </si>
  <si>
    <t>แพะเนื้อ/แพะนม</t>
  </si>
  <si>
    <t>จำนวนแพะที่ขายในปี 64 ตัว / จำนวนมูลแพะขาย กระสอบ/ปี (โปรดระบุ)</t>
  </si>
  <si>
    <t>รายได้จากการขายแพะ/มูลแพะ  ต่อปี (ปี64 ปีนี้)   โปรดระบุ</t>
  </si>
  <si>
    <t>สุกร (หมู)</t>
  </si>
  <si>
    <t>จำนวนสุกรที่ขายในปี 64 ตัว / จำนวนมูลสุกรขาย กระสอบ/ปี (โปรดระบุ)</t>
  </si>
  <si>
    <t>รายได้จากการขายสุกร/มูลสุกร  ต่อปี (ปี64 ปีนี้)   โปรดระบุ</t>
  </si>
  <si>
    <t>สัตว์ปีก (ไก่ไข่ ไก่เนื้อ เป็ดไข่ เป็ดเนื้อ นกกระทา ฯลฯ)</t>
  </si>
  <si>
    <t>จำนวนสัตว์ปีก ที่ขายในปี 64 ตัว / จำนวนมูลสัตว์ปีกขาย กระสอบต่อปี/จำนวนไข่ที่จำหน่าย ฟองต่อปี (โปรดระบุ)</t>
  </si>
  <si>
    <t>รายได้จากการขายสัตว์ปี/มูล/ไข่ ต่อปี (ปี64 ปีนี้)   โปรดระบุ</t>
  </si>
  <si>
    <t>ปลาน้ำจืด</t>
  </si>
  <si>
    <t>จำนวนปลาน้ำจืด ที่ขายในปี 64 ตัว (โปรดระบุ)</t>
  </si>
  <si>
    <t>รายได้จากการขายปลาน้ำจืด  ต่อปี (ปี64 ปีนี้)   โปรดระบุ</t>
  </si>
  <si>
    <t>กบ/หอย/ปูนา</t>
  </si>
  <si>
    <t>จำนวนกบ/หอย/ปูนา ที่ขายในปี 64 ตัว (โปรดระบุ)</t>
  </si>
  <si>
    <t>รายได้จากการขายกบ/หอย/ปูนา  ต่อปี (ปี64 ปีนี้)   โปรดระบุ</t>
  </si>
  <si>
    <t>ประมงชายฝั่ง</t>
  </si>
  <si>
    <t>จำนวนประมงชายฝั่ง ที่ขายในปี 64 ตัว (โปรดระบุ)</t>
  </si>
  <si>
    <t>รายได้จากประมงชายฝั่ง  ต่อปี (ปี64 ปีนี้)   โปรดระบุ</t>
  </si>
  <si>
    <t xml:space="preserve">การนำผลผลิตทางการเกษตรมาแปรรูปผลิตภัณฑ์ต่างๆ เช่น เครื่องแกง ปลาส้ม  ปลาร้า เป็นต้น </t>
  </si>
  <si>
    <t>ท่านแปรรูปเป็นสินค้าใด โปรดระบุ</t>
  </si>
  <si>
    <t>ปริมาณสินค้าแปรรูปที่ท่านผลิตในปี 2564   จำนวนกี่กิโกลิกรัม/ขวด/กระปุก  โปรดระบุ จำนวน และหน่วยนับ</t>
  </si>
  <si>
    <t>รายได้จากการขายสินค้าแปรรูปในปี64   โปรดระบุ</t>
  </si>
  <si>
    <t xml:space="preserve">ผลผลิตการเกษตรอื่นๆ </t>
  </si>
  <si>
    <t>ผลผลิตการเกษตรอื่นๆ  โปรดระบุชื่อผลผลิตนั้น</t>
  </si>
  <si>
    <t>ปริมาณที่ท่านผลิตในปี 2564   โปรดระบุ จำนวน และหน่วยนับ</t>
  </si>
  <si>
    <t>รายได้จากการขายผลผลิตการเกษตรอื่นๆ ในปี64   โปรดระบุ</t>
  </si>
  <si>
    <t/>
  </si>
  <si>
    <t xml:space="preserve">20/7 ม1 ตำบลธารคีรี อำเภอสะบ้าย้อย จังหวัดสงขลา </t>
  </si>
  <si>
    <t>0635831833</t>
  </si>
  <si>
    <t>Bin kayeeyu</t>
  </si>
  <si>
    <t>31-40 ปี</t>
  </si>
  <si>
    <t>มากกว่า 6 คนขึ้นไป</t>
  </si>
  <si>
    <t>1-3 ไร่</t>
  </si>
  <si>
    <t>เกษตรกรรม (เกษตร ประมง ปศุสัตว์)</t>
  </si>
  <si>
    <t>ไม่มี</t>
  </si>
  <si>
    <t>มี</t>
  </si>
  <si>
    <t>ตลาดในพื้นที่</t>
  </si>
  <si>
    <t>ทำ</t>
  </si>
  <si>
    <t>ไม่ทำ</t>
  </si>
  <si>
    <t>ไมีมี</t>
  </si>
  <si>
    <t>น้ำใช้การเกษตร</t>
  </si>
  <si>
    <t>6/2 ม.6 ต.ป่าชิง อ.จะนะ จ.สงขลา</t>
  </si>
  <si>
    <t>0987190315</t>
  </si>
  <si>
    <t>4-5 คน</t>
  </si>
  <si>
    <t>ข้าราชการ/พนักงานของรัฐ</t>
  </si>
  <si>
    <t>รับจ้างทางการเกษตร/ทั่วไป</t>
  </si>
  <si>
    <t>ไม่ทราบ</t>
  </si>
  <si>
    <t>ทุนในการทำการเกษตรแบบผสมผสาน</t>
  </si>
  <si>
    <t>นายทนงศักดิ์ หนูคง</t>
  </si>
  <si>
    <t>19 ม.1ต.ป่าชิง อ.จะนะ จ.สงขลา</t>
  </si>
  <si>
    <t>0872658869</t>
  </si>
  <si>
    <t>0627374096</t>
  </si>
  <si>
    <t>41-50 ปี</t>
  </si>
  <si>
    <t>ตลาดในพื้นที่, เปิดร้านค้าขายเอง</t>
  </si>
  <si>
    <t>พืชผักสวนครัวต่างๆ</t>
  </si>
  <si>
    <t>265 ม.2 ต.ลำไพล อ.เทพา จ.สงขลา</t>
  </si>
  <si>
    <t>0637296348</t>
  </si>
  <si>
    <t>51 ปีขึ้นไป</t>
  </si>
  <si>
    <t>มากกว่า 6 ไร่</t>
  </si>
  <si>
    <t>ร้านค้า (ฝากจำหน่ายสินค้าไว้กับร้านค้า)</t>
  </si>
  <si>
    <t>ข่า</t>
  </si>
  <si>
    <t>ปรับปรุงและพัฒนา พื้นที่ เพื่อทำการเกษตรได้อย่างยั่งยืน และมั่นคง</t>
  </si>
  <si>
    <t>69/1ม6ตปลักหนูอนาทวีจสงขลา</t>
  </si>
  <si>
    <t>0819634243</t>
  </si>
  <si>
    <t>พ่อค้าคนกลาง/มีคนมารับซื้อถึงบ้าน</t>
  </si>
  <si>
    <t>ไม่มีไม่</t>
  </si>
  <si>
    <t>สูวัยบ๊ะ  สมัน</t>
  </si>
  <si>
    <t>20. ม.2. ต.แค อ.จะนะ</t>
  </si>
  <si>
    <t>0848895083</t>
  </si>
  <si>
    <t>Suwaibah saman</t>
  </si>
  <si>
    <t>ไม่ถึง 1 ไร่</t>
  </si>
  <si>
    <t>พ่อค้าคนกลาง/มีคนมารับซื้อถึงบ้าน, ตลาดในพื้นที่</t>
  </si>
  <si>
    <t>นายจักรพงค์ สินมาก</t>
  </si>
  <si>
    <t>35/1ม.2ต.สะท้อน อ.นาทวี จ.สงขลา</t>
  </si>
  <si>
    <t>0939106201-0833976191</t>
  </si>
  <si>
    <t>Fb.จักรพงค์ สินมาก</t>
  </si>
  <si>
    <t>พ่อค้าคนกลาง/มีคนมารับซื้อถึงบ้าน, ตลาดในพื้นที่, เปิดร้านค้าขายเอง</t>
  </si>
  <si>
    <t>ชำกิ่งพันธุ์</t>
  </si>
  <si>
    <t>รับรองมาตฐานแปลง</t>
  </si>
  <si>
    <t>2 ม.4 ต. บาโหย. อ. สะบ้าย้อย จ.สงขลา</t>
  </si>
  <si>
    <t>0630835043</t>
  </si>
  <si>
    <t>ไมมี</t>
  </si>
  <si>
    <t>ลำยอง ติเอียดย่อ</t>
  </si>
  <si>
    <t>22/1 ม.5 ต.เกาะสะบ้า อ.เทพา จ.สงขลา</t>
  </si>
  <si>
    <t>0805453494</t>
  </si>
  <si>
    <t>0805453494/ย่าพี่คิวน้องเคนแก้มหอม</t>
  </si>
  <si>
    <t>4-5 ไร่</t>
  </si>
  <si>
    <t>ปลาดุกร้า</t>
  </si>
  <si>
    <t>100กิโลกรัม</t>
  </si>
  <si>
    <t>ส่งเสริมกิจกรรมที่เป็นรายได้เสริมให้กับเกษตรกรและสนับสนุนงบประมาณในกิจกรรมนั้นๆ</t>
  </si>
  <si>
    <t>นายพันธ์ อรุณศรี</t>
  </si>
  <si>
    <t>122 ม.5 ต.วังใหญ่ อ.เทพา จ.สงขลา</t>
  </si>
  <si>
    <t>0631602796</t>
  </si>
  <si>
    <t>2-3 คน</t>
  </si>
  <si>
    <t>ค้าขาย (ผู้ที่รับสินค้าจากแหล่งผลิตมาจำหน่ายในตลาดหรือช่องทางอื่นๆที่สามารถส่งถึงผู้บริโภค)</t>
  </si>
  <si>
    <t>ทำปุ๋ยหมัก เพื่อลดต้นทุนการผลิต</t>
  </si>
  <si>
    <t>หน่อไม้ดอง</t>
  </si>
  <si>
    <t>ต้องการให้สนับสนุน ให้ความรู้เพิ่มเติม</t>
  </si>
  <si>
    <t>บือราเฮง ยะพา</t>
  </si>
  <si>
    <t>63 ม.5 ต.จแหน อ.สะบ้าย้อย จ.สงขลา</t>
  </si>
  <si>
    <t>0937502857</t>
  </si>
  <si>
    <t>เพาะไม้ผล เพื่อจำหน่าย</t>
  </si>
  <si>
    <t>เปิดร้านค้าขายเอง</t>
  </si>
  <si>
    <t>งาะ ทุเรียน</t>
  </si>
  <si>
    <t>นางอัสสุชล เพชรรัตน์</t>
  </si>
  <si>
    <t>11หมู่ที่ 5 ต.นาหมอศรี อ.นาทวี จ.สงขลา90160</t>
  </si>
  <si>
    <t>0918461071</t>
  </si>
  <si>
    <t>ปลูกผักปลอดสารพิษ</t>
  </si>
  <si>
    <t>5 ขวด</t>
  </si>
  <si>
    <t>ทางการเกษตรอยากได้แคร่และอุปกรณ์เพื่อปลูกผัก</t>
  </si>
  <si>
    <t>วารุณี เด็นมะโระ</t>
  </si>
  <si>
    <t>38/5 ม.1ต.สะบ้าย้อย อ.สะบ้าย้อย จ.สงขลา</t>
  </si>
  <si>
    <t>092-8391598</t>
  </si>
  <si>
    <t>นายสมชาย  โต๊ะหลี</t>
  </si>
  <si>
    <t>192 ม.9 ต.สะกอม  อ.จะนะ  จ.สงขลา</t>
  </si>
  <si>
    <t>0953868144</t>
  </si>
  <si>
    <t>somchay282508</t>
  </si>
  <si>
    <t>เกษตรผสมผสาน</t>
  </si>
  <si>
    <t>น้ำมันมะพร้าวสกัดเย็น</t>
  </si>
  <si>
    <t>20 ขวด</t>
  </si>
  <si>
    <t>มะพร้าว</t>
  </si>
  <si>
    <t>200 ลูก</t>
  </si>
  <si>
    <t>กิจกรรมน้ำมันมะพร้าวสกัดเย็น</t>
  </si>
  <si>
    <t>นายฮาซัน  ทองเส็บ</t>
  </si>
  <si>
    <t>41/2 ม.6 ต.นาหมอศรี อ.นาทวี จ.สงขลา</t>
  </si>
  <si>
    <t>0987151689</t>
  </si>
  <si>
    <t>ข้าพเจ้า 1 คน</t>
  </si>
  <si>
    <t>ปลูกผักเลี้ยงปลา เลี้ยงไก่ไข่</t>
  </si>
  <si>
    <t>500 ฟอง</t>
  </si>
  <si>
    <t>สนับสนุนพันธ์ปลา.พันธ์พืช.</t>
  </si>
  <si>
    <t>สุกาญดา​    จันทอง</t>
  </si>
  <si>
    <t>71/2​  ม.2   ต.จะโหนง​  อ.จะนะ​  จ.สงขลา</t>
  </si>
  <si>
    <t>0929844865​</t>
  </si>
  <si>
    <t>ทำเกษตรผสมผสาน</t>
  </si>
  <si>
    <t>10ตัวมูลแพะ50กระสอบ​ต่อปี</t>
  </si>
  <si>
    <t>เครื่องแกง</t>
  </si>
  <si>
    <t>3000กิโลต่อปี</t>
  </si>
  <si>
    <t>จำปาด๊ะ</t>
  </si>
  <si>
    <t>200ลูกต่อปี</t>
  </si>
  <si>
    <t>ปัจจัยการผลิต.ด้านการตลาด</t>
  </si>
  <si>
    <t>นางสาวนัทยวา อนันทบริพงค์</t>
  </si>
  <si>
    <t>74/2 ม.4 ต.สะกอม อ.จะนะ จ.สงขลา 90130</t>
  </si>
  <si>
    <t>064-2040575</t>
  </si>
  <si>
    <t>21-30 ปี</t>
  </si>
  <si>
    <t>1ม.3ต.ทุ่งพอ อ.สะบ้าย้อย จ.สงขลว</t>
  </si>
  <si>
    <t>0870320238</t>
  </si>
  <si>
    <t>ทำการเพาะปลูกผัก</t>
  </si>
  <si>
    <t>ไม้มี</t>
  </si>
  <si>
    <t>อุปกรทีทันสมัยในการปลูก</t>
  </si>
  <si>
    <t>สุภา   ไสยทอง</t>
  </si>
  <si>
    <t>40 ม.8 ต.คลองเปียะ อ.จะนะ จ.สงขลา</t>
  </si>
  <si>
    <t>0849644639</t>
  </si>
  <si>
    <t>เลี้ยงไก่ไข่</t>
  </si>
  <si>
    <t xml:space="preserve">ยางแห้ง  ประมาณ1800 </t>
  </si>
  <si>
    <t>ถั่วลิสง</t>
  </si>
  <si>
    <t>2 ตัว</t>
  </si>
  <si>
    <t>100 กิโลกรัม</t>
  </si>
  <si>
    <t>ข้าว</t>
  </si>
  <si>
    <t>500 กิโลกรัม</t>
  </si>
  <si>
    <t>การทำเครื่องแกง</t>
  </si>
  <si>
    <t>20 ม.2 ต.แค อ.จะนะ จ.สงขลา</t>
  </si>
  <si>
    <t>0846321161</t>
  </si>
  <si>
    <t>113/2 หมู่10 บ้านนา</t>
  </si>
  <si>
    <t>0980105829</t>
  </si>
  <si>
    <t>2 รัง 4 ขวด</t>
  </si>
  <si>
    <t>20 ตัว</t>
  </si>
  <si>
    <t>เทคโนโลยีสมัยใหม่</t>
  </si>
  <si>
    <t>นายเสกสรร  ชูเขียว</t>
  </si>
  <si>
    <t>52/10 ม.3 ต.ตลิ่งชัน จ.จะนะ จ.สงขลา</t>
  </si>
  <si>
    <t>0810946247</t>
  </si>
  <si>
    <t>f  เสกสรร  มัลเบอร์รี่</t>
  </si>
  <si>
    <t>ยางแห้ง  1500 กิโล</t>
  </si>
  <si>
    <t>ไม่แน่นอน</t>
  </si>
  <si>
    <t>ผลมัลเบอร์รี้</t>
  </si>
  <si>
    <t>1000 ขวด</t>
  </si>
  <si>
    <t>ไม่มีไม่มี</t>
  </si>
  <si>
    <t>คมกฤช เหมศิริ</t>
  </si>
  <si>
    <t>9 ม.6 ค.บ้านโหนด อ.สะบ้าย้อย จ.สงขลา 90210</t>
  </si>
  <si>
    <t>0800579733</t>
  </si>
  <si>
    <t xml:space="preserve"> Komkrich  hemsiri</t>
  </si>
  <si>
    <t xml:space="preserve"> เลี้ยงวัว</t>
  </si>
  <si>
    <t>10950 ฟอง</t>
  </si>
  <si>
    <t>นาย ทิศ  สีสมอ่อน</t>
  </si>
  <si>
    <t>36/10 ม.3 ต.เขาแดง อ.สะบ้าย้อย จ.สงขลา</t>
  </si>
  <si>
    <t>0862998077</t>
  </si>
  <si>
    <t>3650 ฟอง/ปี</t>
  </si>
  <si>
    <t>จัดอบรบให้ความรู้เพิ่มเติมแก่เกษตรกร</t>
  </si>
  <si>
    <t>นางสาวสุภาวดี  ไชยเอียด</t>
  </si>
  <si>
    <t>1 ม.7 ต.ฉาง อ.นาทวี จ.สงขลา</t>
  </si>
  <si>
    <t>0878362735</t>
  </si>
  <si>
    <t>-</t>
  </si>
  <si>
    <t>การสนับสนุนด้านพลังงานแสงอาทิตย์ในพื้นที่ที่ไฟฟ้าเข้าไปไม่ถึง  / เมล็ดพันธุ์ทางการเกษตรที่ต้นทุนต่ำกว่าร้านค้าในพื้นที่</t>
  </si>
  <si>
    <t>50/5 ม.12ต.นาทับอ.จะนะจ.สงขลา</t>
  </si>
  <si>
    <t>099-285-3192</t>
  </si>
  <si>
    <t>พ่อค้าคนกลาง/มีคนมารับซื้อถึงบ้าน, เปิดร้านค้าขายเอง</t>
  </si>
  <si>
    <t>2ตัว</t>
  </si>
  <si>
    <t>ไก่บ้าน50ตัว</t>
  </si>
  <si>
    <t>10000บ</t>
  </si>
  <si>
    <t>วันเฉลิม สมพงษ์</t>
  </si>
  <si>
    <t>1/1 หมู่ 7 บ้านปริก ตำบลฉาง อำเภอนาทวี จังหวัดสงขลา 90160</t>
  </si>
  <si>
    <t>087-294-2393</t>
  </si>
  <si>
    <t>ยังไม่ได้ผลผลิต</t>
  </si>
  <si>
    <t>90ตัว/ปี (คิดโดยประมาณ)</t>
  </si>
  <si>
    <t>จัดหาพันธุ์สัตว์น้ำ,ไม้เศรษฐกิจ</t>
  </si>
  <si>
    <t>35/1 ม.6 ต.ประกอบ อ.นาทวี จ.สงขลา</t>
  </si>
  <si>
    <t>063-5865315</t>
  </si>
  <si>
    <t>นาย ณัฐภัทร จันทอง</t>
  </si>
  <si>
    <t>71/2 ม.2 ต.จะโหนง อ.จะนะ จ.สงขลา 90130</t>
  </si>
  <si>
    <t>094-5893430</t>
  </si>
  <si>
    <t>ปัจจัยการผลิต    การตลาด</t>
  </si>
  <si>
    <t>48 ม.1 ต.เกาะสะบ้า อ.เทพา จ.สงขลา</t>
  </si>
  <si>
    <t>0847494261</t>
  </si>
  <si>
    <t>กังสดาน ศรประสิทธิ์</t>
  </si>
  <si>
    <t>6/200</t>
  </si>
  <si>
    <t>พันธุ์ไม้</t>
  </si>
  <si>
    <t>1000 ต้น</t>
  </si>
  <si>
    <t>เงินสนับสนุน</t>
  </si>
  <si>
    <t>อณิตา สาและ</t>
  </si>
  <si>
    <t>53/1 ม.5 ต.จะแหน อ.สะบ้าย้อย จ.สงขลา</t>
  </si>
  <si>
    <t>0812775298</t>
  </si>
  <si>
    <t>ปลาส้ม</t>
  </si>
  <si>
    <t>150กก./ปี</t>
  </si>
  <si>
    <t>ให้จัดอบรมเพื่อเพิ่มทักษะในการประกอบอาชีพ</t>
  </si>
  <si>
    <t>ศรัณยภัทร คงสมแก้ว</t>
  </si>
  <si>
    <t>46 ม.5 ต.คูหา อ.สะบ้าย้อย จ.สงขลา</t>
  </si>
  <si>
    <t>084-9661876</t>
  </si>
  <si>
    <t xml:space="preserve"> fศรัณยภัทร คงสมแก้ว
id 0849661876</t>
  </si>
  <si>
    <t>นายสามารถ อิแอ</t>
  </si>
  <si>
    <t>41/1 ม 3 ต เทพา อ เทพา จ สงขลา</t>
  </si>
  <si>
    <t>0884448599</t>
  </si>
  <si>
    <t>ทำเกษตรทฤษฎีใหม่</t>
  </si>
  <si>
    <t>ไม่มั</t>
  </si>
  <si>
    <t>ไม่ที</t>
  </si>
  <si>
    <t>49/1 หมู่ 7 ต.สะท้อน อ.นาทวี จ.สงขลา</t>
  </si>
  <si>
    <t>0833997748</t>
  </si>
  <si>
    <t>ID 0833997748</t>
  </si>
  <si>
    <t>ไก่ 250 กก.</t>
  </si>
  <si>
    <t>ให้ความรู้ด้านเกษตรการรวมกลุ่ม</t>
  </si>
  <si>
    <t>นางสาว พัชราภรณ์ ทองแก้ว</t>
  </si>
  <si>
    <t>34/2 ม.9 ต.ทับช้าง อ.นาทวี จ.สงขลา</t>
  </si>
  <si>
    <t>0874753688</t>
  </si>
  <si>
    <t>ปลูกผักกินเอง, ทำฟาร์มเห็ดนางฟ้า</t>
  </si>
  <si>
    <t>8 ตัว</t>
  </si>
  <si>
    <t>ทำอาหารสัตว์ใช้เอง อาหารสุกร</t>
  </si>
  <si>
    <t>ณัฐพร มณีเนียม</t>
  </si>
  <si>
    <t>30/1 ม.6 ต.สะท้อน อ.นาทวี จ.สงขลา</t>
  </si>
  <si>
    <t>0922531740</t>
  </si>
  <si>
    <t>นายใสดี เลาะบาสา</t>
  </si>
  <si>
    <t>62/2 ม.5 ต.จะแหน อ.สะบ้าย้อย จ.สงขลา 90210</t>
  </si>
  <si>
    <t>0622345587</t>
  </si>
  <si>
    <t>saidee_023</t>
  </si>
  <si>
    <t>จัดกิจกรรมการทำปุ๋ยหมักและส่งเสริมผลผลิตให้มีคุณภาพมากขึ้น</t>
  </si>
  <si>
    <t>41​/1​ม.6​ต.บ้าน​โหนด​ อ.สะบ้าย้อย​จ.สงขลา​90210​</t>
  </si>
  <si>
    <t>0819636820​</t>
  </si>
  <si>
    <t>y6986</t>
  </si>
  <si>
    <t>ตลาดในพื้นที่, ร้านค้า (ฝากจำหน่ายสินค้าไว้กับร้านค้า)</t>
  </si>
  <si>
    <t>เงาะ​ กล้วย​ ฝรั่ง​ สับปะรด​</t>
  </si>
  <si>
    <t>ตะใคร้​ พริก​ อื่นๆ</t>
  </si>
  <si>
    <t>3500​</t>
  </si>
  <si>
    <t>วัว10ตัว​ มูล400กระสอบ</t>
  </si>
  <si>
    <t>15ตัว</t>
  </si>
  <si>
    <t>ปลาดุ  60​ กิโลกรัม​</t>
  </si>
  <si>
    <t>2500​</t>
  </si>
  <si>
    <t>วัสดุ​ อุปกรณ์​ ยา​ต่าง​ๆในกาเลี้ยงโคขุนเพื่อเป็นอาชีพ​เสริม​ ทำอยู่แล้ว​ มียุบ้าง​ แต่ไม่เพียงพอ​ และเสริมบางอย่างให้มีคุณภาพ​ มาตรฐาน​มากขึ้น</t>
  </si>
  <si>
    <t>นาย สมนึก เดิมพรม</t>
  </si>
  <si>
    <t>67/1 ม ๔ ต คูหา อ สะบ้าย้อย จ สงขลา</t>
  </si>
  <si>
    <t>0994838692</t>
  </si>
  <si>
    <t>ไม่มี50</t>
  </si>
  <si>
    <t>นายเกียรติภวัฒน์ จอมวิเชียร</t>
  </si>
  <si>
    <t>105/2 ม.3 ต.เปียน อ.สะบ้าย้อย จ.สงขลา</t>
  </si>
  <si>
    <t>0628419799</t>
  </si>
  <si>
    <t>0628419799//เกียรติภวัฒน์ จอมวิเชียร</t>
  </si>
  <si>
    <t>เลี่ยงไส้เดือนเพาะต้นไม้</t>
  </si>
  <si>
    <t>ตลาดในพื้นที่, ร้านค้า (ฝากจำหน่ายสินค้าไว้กับร้านค้า), ขายผ่านช่องทางลาซาด้า shopee</t>
  </si>
  <si>
    <t>ไม่ได้จดบันทึก</t>
  </si>
  <si>
    <t>จำไม่ได้</t>
  </si>
  <si>
    <t>ปลาดุก40กก.</t>
  </si>
  <si>
    <t>ไม่เคยไม่มีมาแต่ถ่ายรุปเอาผลงาน
มีสนับสนุนวัคซีนไก่เป็ดวัว</t>
  </si>
  <si>
    <t>นางปาตีเมาะ. เป๊าะซา</t>
  </si>
  <si>
    <t>144/7 ม.6 ต.เปียน อ.สะบ้าย้อย จ.สงขลา</t>
  </si>
  <si>
    <t>0987979212</t>
  </si>
  <si>
    <t>ปลูกข้าวโพดหวาน</t>
  </si>
  <si>
    <t>บริโภคในครัวเรือน</t>
  </si>
  <si>
    <t>สะตอ</t>
  </si>
  <si>
    <t>500ฝัก</t>
  </si>
  <si>
    <t xml:space="preserve"> ไม่มี</t>
  </si>
  <si>
    <t>ส่งเสริมด้านแหล่งน้ำ</t>
  </si>
  <si>
    <t>นายนุรูดิน อูมาร์</t>
  </si>
  <si>
    <t>54 ม.6 ต.คูหา อ.สะบ้าย้อย จ.สงขลา</t>
  </si>
  <si>
    <t>0801363398</t>
  </si>
  <si>
    <t>ปัยจัยการผลิตอาหาร/ยารักษาโรค</t>
  </si>
  <si>
    <t>น.ส สายฟ้า    เรืองเจริญ</t>
  </si>
  <si>
    <t>32  ม.2  ต.คลองกวาง อ.นาทวี จ.สงขลา</t>
  </si>
  <si>
    <t>0857966026</t>
  </si>
  <si>
    <t>ปลูกหมากเตี้ย</t>
  </si>
  <si>
    <t>อยากมีตลาดรองรับผลผลิตที่แน่นอนไม่ต้องไปขายเร่หรือผ่านพ่อค้าคนกลาง</t>
  </si>
  <si>
    <t>ว่าที่ร.ตหญิงชุติมา  ช่วยเทพ</t>
  </si>
  <si>
    <t>32 ม.2 ต.คลองกวาง อ.นาทวี จ.สงขลา</t>
  </si>
  <si>
    <t>0872950928</t>
  </si>
  <si>
    <t>เพาะต้นกล้าหมากเตี้ย</t>
  </si>
  <si>
    <t>2ขวด/ลัง</t>
  </si>
  <si>
    <t>มีตลาดที่แน่นอนมีทีรองรับผลผลิตที่ชัดเจน</t>
  </si>
  <si>
    <t>พงษ์ศักดิ์ สีสมอ่อน</t>
  </si>
  <si>
    <t>36/10 ม.3 ต.เขาแดง อ.สะบ้าย้อย จ.สงขลา 90210</t>
  </si>
  <si>
    <t>0997453360/0968252029</t>
  </si>
  <si>
    <t>ปลานิล</t>
  </si>
  <si>
    <t>อยากให้หน่วยงานทั่เกี่ยวข่องใก้ความรู้เพิ่มเดิม</t>
  </si>
  <si>
    <t>39/6 หมู่2ต.บาโหย อ.สะบ้าย้อย จ.สงขลา</t>
  </si>
  <si>
    <t>0817282948</t>
  </si>
  <si>
    <t>ภูชิสส์ดา แก้วสกูล</t>
  </si>
  <si>
    <t>123 หมู่ที่ 7 ตำบลน้ำขาวอำเภอจะนะจังหวัดสงขลา</t>
  </si>
  <si>
    <t>0813284026</t>
  </si>
  <si>
    <t xml:space="preserve">Vg3b39/Da pooshisda  kaewsagoon </t>
  </si>
  <si>
    <t>เพิ่มทุนและวัสดุในทางการเกษตร</t>
  </si>
  <si>
    <t>นางศรีริ วรรณศรี</t>
  </si>
  <si>
    <t>9/1หมู่9ตำบลน้ำขาว อำเภอจะนะ จังหวัดสงขลา</t>
  </si>
  <si>
    <t>0800570091</t>
  </si>
  <si>
    <t>ศรีริ วรรณศรี</t>
  </si>
  <si>
    <t>ปลูกผลไม้ ดอกไม้ต่างๆ</t>
  </si>
  <si>
    <t>ส่งเสริมอาชีพให้เกษตรกร</t>
  </si>
  <si>
    <t>9/2 ม.5 ต.ขุนตัดหวาย อ.จะนะ จ.สงขลา</t>
  </si>
  <si>
    <t>0945928690</t>
  </si>
  <si>
    <t>องค์ความรู้เพิ่ม</t>
  </si>
  <si>
    <t>นายประดับ จันหนู</t>
  </si>
  <si>
    <t>79/2 ม.7ต.สะพานไม้แก่นอ.จะนะ</t>
  </si>
  <si>
    <t>0862924170</t>
  </si>
  <si>
    <t>ความรู้</t>
  </si>
  <si>
    <t>นายอำนาจ ประกอบศรี</t>
  </si>
  <si>
    <t>8/9 ม.3 ต.เขาแดง อ.สะบ้าย้อย จ.สงขลา 90210</t>
  </si>
  <si>
    <t>0899764572</t>
  </si>
  <si>
    <t>พ่อค้าคนกลาง/มีคนมารับซื้อถึงบ้าน, ตลาดในพื้นที่, สหกรณ์การเกษตร</t>
  </si>
  <si>
    <t>5 รัง 5 ขวด</t>
  </si>
  <si>
    <t>บ้านเลขที่ 8 หมู่ 1 ตำบลธารคีรี อำเภอสะบ้าย้อย</t>
  </si>
  <si>
    <t>086 294 39 75</t>
  </si>
  <si>
    <t>Suna​va</t>
  </si>
  <si>
    <t>เกษตรพอเพียง</t>
  </si>
  <si>
    <t>ยังไม่เปิดกรีด</t>
  </si>
  <si>
    <t>ทำพอกินพออยู่</t>
  </si>
  <si>
    <t>เผาถ่าน</t>
  </si>
  <si>
    <t>50 กระสอบ</t>
  </si>
  <si>
    <t>ส่งเสริมการปลูกป่า ไม้ป่า</t>
  </si>
  <si>
    <t>20/6 ม.7 ต.สะท้อน อ.นาทวี จ.สงขลา</t>
  </si>
  <si>
    <t>0936793164</t>
  </si>
  <si>
    <t xml:space="preserve">100 กก </t>
  </si>
  <si>
    <t>1000ฟอง</t>
  </si>
  <si>
    <t>ทุเรียนกวน</t>
  </si>
  <si>
    <t>แก้วมังกร</t>
  </si>
  <si>
    <t>ให้สนับสนุนด้านการตลาด คุณภาพสินค้า พัฒนาเทคโนโลยีการเกษตร</t>
  </si>
  <si>
    <t>จีรวัฒน์  นุ่นศรี</t>
  </si>
  <si>
    <t>23/3  ม.6  ต.เขาแดง  อ.สะบ้าย้อย  จ.สงขลา</t>
  </si>
  <si>
    <t>0843985689</t>
  </si>
  <si>
    <t>เลี้ยงไส้เดือนเพื้อขายมูล  ขายตัวไส้เดือน</t>
  </si>
  <si>
    <t>พ่อค้าคนกลาง/มีคนมารับซื้อถึงบ้าน, ตลาดในพื้นที่, ร้านค้า (ฝากจำหน่ายสินค้าไว้กับร้านค้า), เปิดร้านค้าขายเอง</t>
  </si>
  <si>
    <t>ยังไม่ได้รับผล</t>
  </si>
  <si>
    <t>ยังไม่มีรายได้</t>
  </si>
  <si>
    <t>4ขวด/รัง  มี  4  ลัง</t>
  </si>
  <si>
    <t>3  ตัว  ขี้วัว  100  กระสอบ</t>
  </si>
  <si>
    <t>ต้องการส่งเสริมเครื่องผสมดินขนาด  400  กก.และเครื่องอัดเม็ดเพื่อทำปุ๋ย  ทำอาหารสัตว์</t>
  </si>
  <si>
    <t>นายสันติ หวังดำ</t>
  </si>
  <si>
    <t>35/2 ม.3 ต.ขุนตัดหวาย อ.จะนะ จ.สงขลา</t>
  </si>
  <si>
    <t>0872999378</t>
  </si>
  <si>
    <t>1 ตัว/150กระสอบ</t>
  </si>
  <si>
    <t>นายเจียร ทองคง</t>
  </si>
  <si>
    <t>119/1</t>
  </si>
  <si>
    <t>0810948223</t>
  </si>
  <si>
    <t>3 ตัว</t>
  </si>
  <si>
    <t>ความรู้ด้านการทำสวนปาล์มน้ำมัน</t>
  </si>
  <si>
    <t>นาย อุหมาด สีเต็ม</t>
  </si>
  <si>
    <t>35/1</t>
  </si>
  <si>
    <t>0872861284</t>
  </si>
  <si>
    <t>ทำปุ๋ยหมักชีวภาพใช้เอง</t>
  </si>
  <si>
    <t>3-4ขวดต่อรัง</t>
  </si>
  <si>
    <t>งบประมาณในกิจกรรมด้านการเกษตรต่างๆเช่นการทำปุ๋ยหมัก เป็นต้น</t>
  </si>
  <si>
    <t>52 ม.3 ต.ตลิ่งชัน อ.จะนะ จ.สงขลา</t>
  </si>
  <si>
    <t>0658040498</t>
  </si>
  <si>
    <t>noo_na8</t>
  </si>
  <si>
    <t>นายนพดน  นุ้ยสมัน</t>
  </si>
  <si>
    <t>5/1ม.4ต.นาทับ อ.จะนะ จ.สงขลา</t>
  </si>
  <si>
    <t>0813880226</t>
  </si>
  <si>
    <t>เลี้ยงปูทะเล</t>
  </si>
  <si>
    <t>ส่งเสริมความรู้</t>
  </si>
  <si>
    <t>นางสาวกาญจนีย์ แก้วหนู</t>
  </si>
  <si>
    <t>46/5ม.8ต.นาทับอ.จะนะจ.สงขลา</t>
  </si>
  <si>
    <t>093-5849837</t>
  </si>
  <si>
    <t>0935849837</t>
  </si>
  <si>
    <t>สวนผสมผสาน</t>
  </si>
  <si>
    <t>12ตัว</t>
  </si>
  <si>
    <t>200ฟอง</t>
  </si>
  <si>
    <t>โซล่าเซล</t>
  </si>
  <si>
    <t>นางสุนีย์​  จันอิ</t>
  </si>
  <si>
    <t>101​หมู่ที่​14​ตำบลนาทับ​อำเภอจะนะ​จังหวัดสงขลา</t>
  </si>
  <si>
    <t>0810985451</t>
  </si>
  <si>
    <t>บากา76/1 ม.8 ต.ปากบาง อ.เทพา จ.สงขลา</t>
  </si>
  <si>
    <t>สงขลา0862982396</t>
  </si>
  <si>
    <t>Hannah@Hotmail.com</t>
  </si>
  <si>
    <t>อับด้นเล๊าะ. หีมยิ</t>
  </si>
  <si>
    <t>30/1ม9 ตท่าหมอไทร อจะนะ จสงขลา</t>
  </si>
  <si>
    <t>086 3171223</t>
  </si>
  <si>
    <t>0863171223</t>
  </si>
  <si>
    <t>พ่อค้าคนกลาง/มีคนมารับซื้อถึงบ้าน, ร้านค้า (ฝากจำหน่ายสินค้าไว้กับร้านค้า), เปิดร้านค้าขายเอง</t>
  </si>
  <si>
    <t>ขายต้นพันธ์สมุนไพร</t>
  </si>
  <si>
    <t>รังผึ้งรุนแรง50รัง น้ำผึ้รุนแรง1200ขวด น่ำผึ้งโพรงง500กิโล</t>
  </si>
  <si>
    <t xml:space="preserve">ต้องการให้เข้ามาทำการวิจัยด้านพืชสมุนไพรเช่นเจตมูลเพลิงแดง หนุมานประสานกาย  ต้นปลาไกลเผือก  และจัดตั้งกลุ่มวิสาหกิจชุมชน </t>
  </si>
  <si>
    <t>ไม่แน่ใจ</t>
  </si>
  <si>
    <t>แน่ใจ</t>
  </si>
  <si>
    <t>ของบประมาณเพื่อซ่อมแซ่มบำรุงแหล่งผลิตเห็ดลินจืด</t>
  </si>
  <si>
    <t>นส.อานีฟราฮาน จิสา</t>
  </si>
  <si>
    <t>20/13  ม.3 ต.ทุ่งพอ อ.สะบ้าย้อย จ.สงขลา 90210</t>
  </si>
  <si>
    <t>0930280996</t>
  </si>
  <si>
    <t>0653620813</t>
  </si>
  <si>
    <t>พิเชฐ ล่าบู</t>
  </si>
  <si>
    <t>58 ม 7  ต นาหวัา อ จะนะ  จ สงขลา</t>
  </si>
  <si>
    <t>0927543980</t>
  </si>
  <si>
    <t>ผลิตผัก ผลไม้ปลอดภัยเพื่อการค้า</t>
  </si>
  <si>
    <t>มะพร้าวน้ำหอม  ลองกอง</t>
  </si>
  <si>
    <t>สว่าง เอกแก้ว</t>
  </si>
  <si>
    <t>49ม.8ต.ทับช้างอ.นาทวีจ.สงขลา</t>
  </si>
  <si>
    <t>0892938492</t>
  </si>
  <si>
    <t>เรื่องราคายางพารา</t>
  </si>
  <si>
    <t>นางปรัษฐา  หนูประสงค์</t>
  </si>
  <si>
    <t>35/1ม.8 ต.สะท้อน อ.นาทวี จ.สงขลา ,90160</t>
  </si>
  <si>
    <t>0917294893</t>
  </si>
  <si>
    <t>Prastha Pu</t>
  </si>
  <si>
    <t>วิทย์ จันทร์อ่อน</t>
  </si>
  <si>
    <t>12/3 ม.3 ต.เขาแดง อ.สะบ้าย้อย จ.สงขลา 90210</t>
  </si>
  <si>
    <t>0981352993</t>
  </si>
  <si>
    <t>เลี้ยงไก่บ้าน,ปลูกผัก</t>
  </si>
  <si>
    <t>นายยุวรัตน์....ศรีสุวรรณ์</t>
  </si>
  <si>
    <t>87/3หมู่ที6_ตำบลนาหว้า_อำเภอจะนะ_จังหวัดสงขลา</t>
  </si>
  <si>
    <t>0936198902</t>
  </si>
  <si>
    <t>ปลูกผักเสริมรายได้</t>
  </si>
  <si>
    <t>เงินเอามาลงทุนเพิ่มเติม</t>
  </si>
  <si>
    <t>น.ส.นุสรีซัน..เปาะมะ</t>
  </si>
  <si>
    <t>102/1..ม.6.ต.เปียน.อ.สะบ้าย้อย.จ.สงขลา</t>
  </si>
  <si>
    <t>089-9755611</t>
  </si>
  <si>
    <t>ขายต้นจำปะดะไร้เมล็ด</t>
  </si>
  <si>
    <t>แวอัมเสาะ แยนา</t>
  </si>
  <si>
    <t>146. ม.6. ต.เปียน อ.สะบ้าย้อย จ.สงขลา</t>
  </si>
  <si>
    <t>0822612997</t>
  </si>
  <si>
    <t>ม่มี</t>
  </si>
  <si>
    <t>เพิ่มความรู้เพิ่มเติม</t>
  </si>
  <si>
    <t>15/50</t>
  </si>
  <si>
    <t>สนับสนุนแหล่งทุนเพื่อต่อยอด</t>
  </si>
  <si>
    <t>ปีที่เข้าร่วม</t>
  </si>
  <si>
    <t>7.2 ดำเนินกิจกรรมทางการเกษตร</t>
  </si>
  <si>
    <t>ด้านพืช</t>
  </si>
  <si>
    <t>ด้านปศุสัตว์</t>
  </si>
  <si>
    <t>ด้านประมง</t>
  </si>
  <si>
    <t>ด้านอื่นๆ</t>
  </si>
  <si>
    <t>ที่อยู่</t>
  </si>
  <si>
    <t>เบอร์โทรศัพท์</t>
  </si>
  <si>
    <t>ID Line /Facebook</t>
  </si>
  <si>
    <t>3.อายุ</t>
  </si>
  <si>
    <t>4.จำนวนสมาชิกในครัวเรือน</t>
  </si>
  <si>
    <t>5.จำนวนพื้นที่ที่ท่านถือครองเพื่อทำการเกษตร</t>
  </si>
  <si>
    <t>6.อาชีพ</t>
  </si>
  <si>
    <t>อาชีพหลัก</t>
  </si>
  <si>
    <t>อาชีพรอง</t>
  </si>
  <si>
    <t>7.กิจกรรมทางการเกษตรที่ดำเนินการหลังเข้าร่วมกิจกรรม</t>
  </si>
  <si>
    <t>7.1 ท่านมีการวางการผลิตก่อนการทำการเกษตรของท่านหรือไหม</t>
  </si>
  <si>
    <t xml:space="preserve">ด้านอื่นๆ </t>
  </si>
  <si>
    <t>7.4 ท่านจำหน่ายสินค้าทางการเกษตรช่องทางใด</t>
  </si>
  <si>
    <t>facebook</t>
  </si>
  <si>
    <t>ส่วนที่ 1</t>
  </si>
  <si>
    <t>ส่วนที่ 2</t>
  </si>
  <si>
    <t>ส่วนที่ 3 กิจกรรมที่ต้องการให้หน่วยงานภาครัฐ และสถาบันการศึกษาส่งเสริม/สนับสนุนเพิ่มเติม   กรุณาระบุให้ชัดเจน</t>
  </si>
  <si>
    <t>7.3 ท่านมีช่องทางการจำหน่ายสินค้าออนไลน์เป็นของตัวเองหรือไหม</t>
  </si>
  <si>
    <t xml:space="preserve">รายได้จากการขายผลผลิตยางพารา ต่อปี (ปี64 ปีนี้)  </t>
  </si>
  <si>
    <t>ปริมาณผลผลิตยางพารา    จำนวนกี่กิโกลิกรัม ต่อปี (ปี64 ปีนี้)</t>
  </si>
  <si>
    <t>3.รายจ่ายเงินสดทางการเกษตร</t>
  </si>
  <si>
    <t>2.รายได้นอกภาคการเงิน</t>
  </si>
  <si>
    <t>รวม</t>
  </si>
  <si>
    <t>4.รายได้เงินสดสุทธิทางการเกษตร</t>
  </si>
  <si>
    <t>5.รายได้เงินสดสุทธิครัวเรือน</t>
  </si>
  <si>
    <t>6.รายได้เปรียบเทียบก่อนและหลังเข้าร่วมโครงการฯ</t>
  </si>
  <si>
    <t>บาท</t>
  </si>
  <si>
    <t>รายได้ก่อนเข้าร่วมโครงการ</t>
  </si>
  <si>
    <t>รายได้หลังเข้าร่วมโครงการ</t>
  </si>
  <si>
    <t xml:space="preserve">ผลลัพท์ </t>
  </si>
  <si>
    <t>เพิ่มขึ้น/ลดลง</t>
  </si>
  <si>
    <t>เพิ่มขึ้น จำนวน (คน)</t>
  </si>
  <si>
    <t>ลดลง จำนวน (คน)</t>
  </si>
  <si>
    <t>เลี้ยงไส้เดือน</t>
  </si>
  <si>
    <t>มารยาท มะสะ</t>
  </si>
  <si>
    <t>เนือง  จันทจิตรจริงใจ</t>
  </si>
  <si>
    <t xml:space="preserve">ลำดับที่ </t>
  </si>
  <si>
    <t>นายมาหะมุด กายียุ</t>
  </si>
  <si>
    <t>นางสาวณัฐพร อิสโร</t>
  </si>
  <si>
    <t>นายอับดุลเล๊าะ หวังยี</t>
  </si>
  <si>
    <t>นายก่อเดช  อาหวัง</t>
  </si>
  <si>
    <t>นางสาวรอมือละ. มะ</t>
  </si>
  <si>
    <t>นายสายัณ  อินทวงศ์</t>
  </si>
  <si>
    <t>นางสาวนูรีซัน บุญฤทธิ์</t>
  </si>
  <si>
    <t>นางสาวนูรีลัน บุญฤทธิ์</t>
  </si>
  <si>
    <t>1/8 หมู่ที่ 2 ต.เปียน อ.สะบ้าย้อย จ.สงขลา</t>
  </si>
  <si>
    <t>นางสาวสูรอยดา  และนอ</t>
  </si>
  <si>
    <t>นางสาวซากีน๊ะ  ใบดามัน</t>
  </si>
  <si>
    <t>34/1 หมู่ที่ 1 ต.ทุ่งพอ อ.สะบ้าย้อย จ.สงขลา</t>
  </si>
  <si>
    <t>19 หมู่ที่ 3 ต.ทุ่งพอ อ.สะบ้าย้อย จ.สงขลา</t>
  </si>
  <si>
    <t>นายจิระพงษ์  จันทร์สองแก้ว</t>
  </si>
  <si>
    <t>11 หมู่ที่ 6 ต.เขาแดง อ.สะบ้าย้อย จ.สงขลา</t>
  </si>
  <si>
    <r>
      <rPr>
        <sz val="16"/>
        <color theme="1"/>
        <rFont val="TH SarabunPSK"/>
        <family val="2"/>
      </rPr>
      <t>นายธนากร ไพโรจน์</t>
    </r>
    <r>
      <rPr>
        <sz val="16"/>
        <color rgb="FF000000"/>
        <rFont val="TH SarabunPSK"/>
        <family val="2"/>
      </rPr>
      <t xml:space="preserve">      </t>
    </r>
  </si>
  <si>
    <t>82 หมู่ที่ 2 ต.สะบ้าย้อย อ.สะบ้าย้อย จ.สงขลา</t>
  </si>
  <si>
    <t>นายฉัตรชัย แก้วทอง</t>
  </si>
  <si>
    <t>1/1 หมู่ที่ 6 ต.สะท้อน อ.นาทวี จ.สงขลา</t>
  </si>
  <si>
    <t>นางสาวกฤษณา ร้อยสนั่น</t>
  </si>
  <si>
    <t>88/1 หมู่ที่ 8 ต.ท่าประดู่ อ.นาทวี จ.สงขลา</t>
  </si>
  <si>
    <t>นายวีรวิทย์ ต๊ะนา</t>
  </si>
  <si>
    <t>19/1 หมู่ที่ 5 ต.คลองทราย อ.นาทวี จ.สงขลา</t>
  </si>
  <si>
    <t>นางสาวสิริกร  นิมคมรัตน์</t>
  </si>
  <si>
    <t>นายณัฐพล  ชูเย็น</t>
  </si>
  <si>
    <t>8 หมู่ที่ 6 ต.ฉาง อ.นาทวี จ.สงขลา</t>
  </si>
  <si>
    <t>64 หมู่ที่ 6 ต.ฉาง อ.นาทวี จ.สงขลา</t>
  </si>
  <si>
    <t>นางณัฎฐา  สะแลแม</t>
  </si>
  <si>
    <t>นางฮาซาน๊ะ  แหละสุบิน</t>
  </si>
  <si>
    <t>5 หมู่ที่ 5 ต.ปากบาง อ.เทพา จ.สงขลา</t>
  </si>
  <si>
    <t>73 หมู่ที่ 7 ต.ปากบาง อ.เทพา จ.สงขลา</t>
  </si>
  <si>
    <t>นางซีตีฮ่าหวา  อิแอ</t>
  </si>
  <si>
    <t>157 หมู่ที่ 5 ต.เทพา อ.เทพา จ.สงขลา</t>
  </si>
  <si>
    <t>นายสุเบด  สอรอโส๊ะ</t>
  </si>
  <si>
    <t>330/1 หมู่ที่ 1 ต.สะกอม อ.เทพา จ.สงขลา</t>
  </si>
  <si>
    <t>นายอิสร่อเอนหนิ สีเต็ม</t>
  </si>
  <si>
    <t>20/6 หมู่ที่ 9 ต.คู อ.จะนะ จ.สงขลา</t>
  </si>
  <si>
    <t>นางวิภารัตน์  ไชยบุญแก้ว</t>
  </si>
  <si>
    <t>นายนัฐพงศ์  หลียะลา</t>
  </si>
  <si>
    <t>60 หมู่ที่ 7 ต.จะโหนง อ.จะนะ จ.สงขลา</t>
  </si>
  <si>
    <t>74/1 หมู่ที่ 4 ต.นาทับ อ.จะนะ จ.สงขลา</t>
  </si>
  <si>
    <t>ย้ายออกจากจังหวัดสงขลา</t>
  </si>
  <si>
    <t>ไม่ตอบแบบสอบถาม</t>
  </si>
  <si>
    <t>สรุป</t>
  </si>
  <si>
    <t>ส่วนที่ 1 ข้อมูลทั่วไป</t>
  </si>
  <si>
    <t>ส่วนที่ 2 ข้อมูลรายได้ครัวเรือน</t>
  </si>
  <si>
    <t xml:space="preserve">6.รายได้เปรียบเทียบก่อนและหลังเข้าร่วมโครงการฯ (ต่อปี) </t>
  </si>
  <si>
    <t xml:space="preserve">อื่นๆ (เสี่ยงโชค/ มรดก งานพิธีต่างๆ) </t>
  </si>
  <si>
    <t xml:space="preserve">บำนาญ/บำเหน็จ/ลูกหลาน </t>
  </si>
  <si>
    <t xml:space="preserve">ธุรกิจ/การค้าที่มิใช่เกษตร </t>
  </si>
  <si>
    <t xml:space="preserve">การรับจ้างทั่วไป/เงินเดือน </t>
  </si>
  <si>
    <t xml:space="preserve">ค่าเช่าที่ดิน/ทรัพย์สิน/บ้าน/อาคารพาณิชย์/รถยนต์ </t>
  </si>
  <si>
    <t xml:space="preserve">ค่าจ้างแรงงาน "ด้านพืช" (เพื่อใส่ปุ๋ย เตรียมดิน ให้น้ำ เก็บเกี่ยว ฯลฯ)    บาท/ปี  </t>
  </si>
  <si>
    <t xml:space="preserve">ค่าวัสดุอุปกรณ์ "ด้านพืช" (ค่าสารเคมี ปุ๋ย น้ำมัน ไฟฟ้า ฯลฯ ) บาท/ปี </t>
  </si>
  <si>
    <t xml:space="preserve">ค่าจ้างแรงงาน "ด้านปศุสัตว์/สัตว์น้ำ" (เพื่อขุดบ่อ เตรียมอาหาร บริหารจัดการ ฯลฯ)    บาท/ปี  </t>
  </si>
  <si>
    <t xml:space="preserve">ค่าวัสดุอุปกรณ์ "ด้านปศุสัตว์/สัตว์น้ำ" (ค่าอาหาร ยา ค่าน้ำมัน  ฯลฯ ) บาท/ปี </t>
  </si>
  <si>
    <t xml:space="preserve">ค่าซื้อ/ค่าเช่าที่ดิน/ค่าภาษีที่ดิน/ค่าไถ่ถอนที่ดิน/บุกเบิกที่ดินทางการเกษตร คือค่าใช้จ่ายเกี่ยวกับอสังหาริมทรัพย์ที่เกี่ยวกับการเกษตร  บาท/ปี </t>
  </si>
  <si>
    <t xml:space="preserve">ค่าซื้อ/ค่าเช่า/ค่าซ่อม/ค่าบำรุงรักษาทรัพย์สินทางการเกษตร (โรงเรือน เครื่องจักร อุปกรณ์ทางการเกษตร)  บาท/ปี </t>
  </si>
  <si>
    <t xml:space="preserve">ค่าใช้จ่ายเกี่ยวกับการพัฒนาด้านแหล่งน้ำ (ขุดลอกบ่อ/สระ ทำคันกั้นน้ำ) บาท/ปี </t>
  </si>
  <si>
    <t xml:space="preserve">ค่าใช้จ่ายอื่นๆ เกี่ยวกับการเกษตร บาท/ปี </t>
  </si>
  <si>
    <t>มูลวัว 500 กระสอบ</t>
  </si>
  <si>
    <t>4 ตัว</t>
  </si>
  <si>
    <t>เพิ่งเริ่มเลี้ยง</t>
  </si>
  <si>
    <t>ยังไม่สามารถจำหน่ายได้</t>
  </si>
  <si>
    <t>4ตัว และมูลแพะ 40กระสอบ</t>
  </si>
  <si>
    <t>ไข่ 100 ฟอง</t>
  </si>
  <si>
    <t>นาย ปรีชา ชำนาญวารี</t>
  </si>
  <si>
    <t>ลำดับที่</t>
  </si>
  <si>
    <t>พืชผัก ไม้ผล และอื่นๆ</t>
  </si>
  <si>
    <t>ไก่พื้นเมือง</t>
  </si>
  <si>
    <t>ปุ๋ยอินทรีย์</t>
  </si>
  <si>
    <t>พริก</t>
  </si>
  <si>
    <t>ผัก</t>
  </si>
  <si>
    <t>มะนาว,ทุเรียน</t>
  </si>
  <si>
    <t>ทุเรียน,ฝรั่ง</t>
  </si>
  <si>
    <t>เลี่ยงไส้เดือน</t>
  </si>
  <si>
    <t>แพะ,แกะ</t>
  </si>
  <si>
    <t>ผัก,ผลไม้</t>
  </si>
  <si>
    <t>ปลูกแบบเกษตรผสมผสานเลี้ยงผึ้งชันโรง</t>
  </si>
  <si>
    <t>โค</t>
  </si>
  <si>
    <t>นางสาวกังสดาน ศรประสิทธิ์</t>
  </si>
  <si>
    <t>ยังไม่ได้รับผลผลิต</t>
  </si>
  <si>
    <t>ขี้วัว50กระสอบ</t>
  </si>
  <si>
    <t xml:space="preserve">2-3 ขวด </t>
  </si>
  <si>
    <t>ความรู้การขอทำปุ๋ยอินทรีย์เพื่อการค้า</t>
  </si>
  <si>
    <t>การรับจ้างทั่วไป/เงินเดือน</t>
  </si>
  <si>
    <t>ธุรกิจ/การค้าที่มิใช่เกษตร</t>
  </si>
  <si>
    <t xml:space="preserve">ค่าจ้างแรงงาน "ด้านพืช" (เพื่อใส่ปุ๋ย เตรียมดิน ให้น้ำ เก็บเกี่ยว ฯลฯ)    บาท/ปี </t>
  </si>
  <si>
    <t>ค่าวัสดุอุปกรณ์ "ด้านพืช" (ค่าสารเคมี ปุ๋ย น้ำมัน ไฟฟ้า ฯลฯ ) บาท/ปี</t>
  </si>
  <si>
    <t>ค่าวัสดุอุปกรณ์ "ด้านปศุสัตว์/สัตว์น้ำ" (ค่าอาหาร ยา ค่าน้ำมัน  ฯลฯ ) บาท/ปี</t>
  </si>
  <si>
    <t>ค่าใช้จ่ายเกี่ยวกับการพัฒนาด้านแหล่งน้ำ (ขุดลอกบ่อ/สระ ทำคันกั้นน้ำ) บาท/ปี</t>
  </si>
  <si>
    <t>ค้าขาย /รับจ้างทั่วไป</t>
  </si>
  <si>
    <t xml:space="preserve">ค้าขาย </t>
  </si>
  <si>
    <t>ค้าขาย</t>
  </si>
  <si>
    <t>ปีที่เข้าร่วม 2562 จำนวน 69 ราย</t>
  </si>
  <si>
    <t>ข้อมูลการติดตามเกษตรกรกิจกรรมติดตามการพัฒนาเกษตรกรรุ่นใหม่ ปีงบประมาณ พ.ศ.2564 
สำนักงานเกษตรและสหกรณ์จังหวัดสงขลา</t>
  </si>
  <si>
    <t>นายณัฐวุฒิ  หัสบู</t>
  </si>
  <si>
    <t>ความรู้เรื่องการบริหารจัดการฟาร์ม</t>
  </si>
  <si>
    <t>นางอาภรณ์ หวานวงศ์</t>
  </si>
  <si>
    <t>นางสาวณัฐพร มณีเนียม</t>
  </si>
  <si>
    <t>นายสมชา​ติ​ สุวรรณ​รัตน์​</t>
  </si>
  <si>
    <t>นายพงษ์ศักดิ์ สีสมอ่อน</t>
  </si>
  <si>
    <t>นางสาวกฐินน้อย ไชยสิทธิ์</t>
  </si>
  <si>
    <t>นายฆอซัลลี หวังดำ</t>
  </si>
  <si>
    <t>นายการิม​ มา​ห​ิง​ตะ​</t>
  </si>
  <si>
    <t>นางสาวแสงเทียน จันแก้ว</t>
  </si>
  <si>
    <t>นางสาวสุวรรณณา ชูเขียว</t>
  </si>
  <si>
    <t>นายฮามะ  บากา</t>
  </si>
  <si>
    <t>นายเดะมะ  สือรี</t>
  </si>
  <si>
    <t>13/7 ม.1 ต.ทุ่งพอ อ.สะบ้าย้อย จ.สงขลา</t>
  </si>
  <si>
    <t>นายณัฐพงศ์  เพชรคง</t>
  </si>
  <si>
    <t>35 ม.1 ต.สะพานไม้แก่น อ.จะนะ จ.สงขลา</t>
  </si>
  <si>
    <t>110/1 ม.6 ต.นาหว้า อ.จะนะ จ.สงขลา</t>
  </si>
  <si>
    <t>นายประวิก  ถิ่นนุ้ย</t>
  </si>
  <si>
    <t>นางสาวอเมล  มณี</t>
  </si>
  <si>
    <t>นายอัมพร  ปานเพชร</t>
  </si>
  <si>
    <t>108 ม.12 ต.นาหว้า อ.จะนะ จ.สงขลา</t>
  </si>
  <si>
    <t>37 ม.6 ต.นาหว้า อ.จะนะ จ.สงขลา</t>
  </si>
  <si>
    <t>นายภูวดล  ประทุมมณี</t>
  </si>
  <si>
    <t>15 ม.5 ต.จะโหนง อ.จะนะ จ.สงขลา</t>
  </si>
  <si>
    <t>นายซัมชุดดีน  สันหลี</t>
  </si>
  <si>
    <t>73/1 ม.1 ต.ท่าหมอไทร อ.จะนะ จ.สงขลา</t>
  </si>
  <si>
    <t>นางสาวชนาภา  เหล็กมา</t>
  </si>
  <si>
    <t>4/7 ม.8 ต.สะท้อน อ.นาทวี จ.สงขลา</t>
  </si>
  <si>
    <t>นางสาวทักษิณา  ศรียศ</t>
  </si>
  <si>
    <t>26 ม.7 ต.สะท้อน อ.นาทวี จ.สงขลา</t>
  </si>
  <si>
    <t>นายถวิล  หวานวงค์</t>
  </si>
  <si>
    <t>49/1 ม.7 ต.สะท้อน อ.จะนะ จ.สงขลา</t>
  </si>
  <si>
    <t>นางสาวเสาวลี  ศรียศ</t>
  </si>
  <si>
    <t>86 ม.7 ต.ท่าประดู่ อ.นาทวี จ.สงขลา</t>
  </si>
  <si>
    <t>นายณรงค์ธิเดช  แก้วยอดทอง</t>
  </si>
  <si>
    <t>47 ม.3 ต.คลองเปียะ อ.จะนะ จ.สงขลา</t>
  </si>
  <si>
    <t>ตอบแบบสอบถาม 23 คน
ไม่ตอบแบบสอบถาม 8 คน
ย้ายออกจากพื้นที่จังหวัดสงขลา 1 คน</t>
  </si>
  <si>
    <t>ปีที่เข้าร่วม 2563 จำนวน 32 ราย</t>
  </si>
  <si>
    <t>รายได้เฉลี่ย/คน/ปี</t>
  </si>
  <si>
    <t>จำนวนตอบแบบสอบถาม</t>
  </si>
  <si>
    <t xml:space="preserve">ตอบแบบสอบถาม 51 ราย
ไม่ตอบแบบสอบถาม 15 ราย
ย้ายออกจากพื้นที่ 3 ราย </t>
  </si>
  <si>
    <t>ทั้งหมด</t>
  </si>
  <si>
    <t>ต่อคนต่อปี</t>
  </si>
  <si>
    <t>ค่าเฉลี่ย/คน/ปี</t>
  </si>
  <si>
    <t xml:space="preserve">รายได้เปรียบเทียบก่อนและหลังเข้าร่วมโครงการฯ (ต่อปี) </t>
  </si>
  <si>
    <t>เพิ่มขึ้น 46 ราย
ลดลง 5 ราย</t>
  </si>
  <si>
    <t>รายจ่ายเฉลี่ย/คน/ปี</t>
  </si>
  <si>
    <t>เพิ่มขึ้น 23 ราย</t>
  </si>
  <si>
    <t>สรุปการติดตามเกษตรกรกิจกรรมติดตามการพัฒนาเกษตรกรรุ่นใหม่</t>
  </si>
  <si>
    <t>รายได้ภาคการเกษตร (ต่อปี)</t>
  </si>
  <si>
    <t>รายได้นอกภาคการเกษตร (ต่อปี)</t>
  </si>
  <si>
    <t>รายจ่ายภาคการเกษตร (ต่อปี)</t>
  </si>
  <si>
    <t>เป้าหมาย</t>
  </si>
  <si>
    <t>ภายใต้โครงการตำบลมั่นคง  มั่งคั่ง  ยั่งยืนในจังหวัดชายแดนภาคใต้ ประจำปีงบประมาณ พ.ศ.2564</t>
  </si>
  <si>
    <t>จังหวัดสงขลา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</si>
</sst>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_-* #,##0_-;\-* #,##0_-;_-* &quot;-&quot;??_-;_-@_-"/>
    <numFmt numFmtId="188" formatCode="0_ ;\-0\ "/>
    <numFmt numFmtId="189" formatCode="_-* #,##0.000_-;\-* #,##0.000_-;_-* &quot;-&quot;??_-;_-@_-"/>
    <numFmt numFmtId="200" formatCode="#,##0_ ;\-#,##0\ "/>
  </numFmts>
  <fonts count="21" x14ac:knownFonts="1">
    <font>
      <sz val="10"/>
      <color rgb="FF000000"/>
      <name val="Arial"/>
    </font>
    <font>
      <sz val="10"/>
      <color rgb="FF000000"/>
      <name val="Arial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b/>
      <sz val="24"/>
      <color rgb="FF000000"/>
      <name val="TH SarabunPSK"/>
      <family val="2"/>
    </font>
    <font>
      <b/>
      <sz val="18"/>
      <color theme="1"/>
      <name val="TH SarabunPSK"/>
      <family val="2"/>
    </font>
    <font>
      <sz val="18"/>
      <color rgb="FF000000"/>
      <name val="TH SarabunPSK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6"/>
      <name val="TH SarabunPSK"/>
      <family val="2"/>
    </font>
    <font>
      <sz val="16"/>
      <color rgb="FF0A0A0A"/>
      <name val="TH SarabunPSK"/>
      <family val="2"/>
    </font>
    <font>
      <sz val="8"/>
      <name val="Arial"/>
      <family val="2"/>
    </font>
    <font>
      <sz val="16"/>
      <color rgb="FFFF0000"/>
      <name val="TH SarabunPSK"/>
      <family val="2"/>
    </font>
    <font>
      <b/>
      <sz val="26"/>
      <color theme="1"/>
      <name val="TH SarabunPSK"/>
      <family val="2"/>
    </font>
    <font>
      <b/>
      <sz val="18"/>
      <color rgb="FF000000"/>
      <name val="TH SarabunPSK"/>
      <family val="2"/>
    </font>
    <font>
      <b/>
      <sz val="20"/>
      <color rgb="FF000000"/>
      <name val="TH SarabunPSK"/>
      <family val="2"/>
    </font>
    <font>
      <b/>
      <sz val="12"/>
      <name val="TH SarabunPSK"/>
      <family val="2"/>
    </font>
    <font>
      <b/>
      <sz val="72"/>
      <color theme="1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92D050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6">
    <xf numFmtId="0" fontId="0" fillId="0" borderId="0" xfId="0" applyFont="1" applyAlignment="1"/>
    <xf numFmtId="187" fontId="3" fillId="0" borderId="0" xfId="0" applyNumberFormat="1" applyFont="1" applyFill="1" applyBorder="1" applyAlignment="1">
      <alignment vertical="top"/>
    </xf>
    <xf numFmtId="187" fontId="4" fillId="0" borderId="0" xfId="0" applyNumberFormat="1" applyFont="1" applyFill="1" applyBorder="1" applyAlignment="1">
      <alignment vertical="top"/>
    </xf>
    <xf numFmtId="187" fontId="5" fillId="0" borderId="0" xfId="0" applyNumberFormat="1" applyFont="1" applyFill="1" applyBorder="1" applyAlignment="1">
      <alignment vertical="top"/>
    </xf>
    <xf numFmtId="187" fontId="6" fillId="0" borderId="0" xfId="0" applyNumberFormat="1" applyFont="1" applyFill="1" applyBorder="1" applyAlignment="1">
      <alignment vertical="top"/>
    </xf>
    <xf numFmtId="187" fontId="5" fillId="0" borderId="0" xfId="0" applyNumberFormat="1" applyFont="1" applyFill="1" applyBorder="1" applyAlignment="1">
      <alignment vertical="center"/>
    </xf>
    <xf numFmtId="187" fontId="6" fillId="0" borderId="0" xfId="0" applyNumberFormat="1" applyFont="1" applyFill="1" applyBorder="1" applyAlignment="1">
      <alignment vertical="center"/>
    </xf>
    <xf numFmtId="187" fontId="4" fillId="0" borderId="0" xfId="0" applyNumberFormat="1" applyFont="1" applyFill="1" applyBorder="1" applyAlignment="1">
      <alignment vertical="center"/>
    </xf>
    <xf numFmtId="187" fontId="9" fillId="0" borderId="0" xfId="0" applyNumberFormat="1" applyFont="1" applyFill="1" applyBorder="1" applyAlignment="1">
      <alignment vertical="top"/>
    </xf>
    <xf numFmtId="187" fontId="2" fillId="0" borderId="0" xfId="0" applyNumberFormat="1" applyFont="1" applyFill="1" applyBorder="1" applyAlignment="1">
      <alignment vertical="top"/>
    </xf>
    <xf numFmtId="187" fontId="3" fillId="0" borderId="0" xfId="0" applyNumberFormat="1" applyFont="1" applyFill="1" applyBorder="1" applyAlignment="1">
      <alignment vertical="top" wrapText="1"/>
    </xf>
    <xf numFmtId="187" fontId="3" fillId="0" borderId="0" xfId="0" applyNumberFormat="1" applyFont="1" applyFill="1" applyBorder="1" applyAlignment="1">
      <alignment horizontal="center" vertical="top"/>
    </xf>
    <xf numFmtId="187" fontId="3" fillId="0" borderId="0" xfId="0" applyNumberFormat="1" applyFont="1" applyFill="1" applyBorder="1" applyAlignment="1">
      <alignment horizontal="center" vertical="top" wrapText="1"/>
    </xf>
    <xf numFmtId="187" fontId="3" fillId="0" borderId="0" xfId="1" applyNumberFormat="1" applyFont="1" applyFill="1" applyBorder="1" applyAlignment="1">
      <alignment horizontal="center" vertical="top"/>
    </xf>
    <xf numFmtId="187" fontId="3" fillId="0" borderId="0" xfId="1" applyNumberFormat="1" applyFont="1" applyFill="1" applyBorder="1" applyAlignment="1">
      <alignment horizontal="right" vertical="top"/>
    </xf>
    <xf numFmtId="187" fontId="5" fillId="0" borderId="1" xfId="0" applyNumberFormat="1" applyFont="1" applyFill="1" applyBorder="1" applyAlignment="1">
      <alignment horizontal="center" vertical="center" wrapText="1"/>
    </xf>
    <xf numFmtId="187" fontId="5" fillId="0" borderId="1" xfId="1" applyNumberFormat="1" applyFont="1" applyFill="1" applyBorder="1" applyAlignment="1">
      <alignment horizontal="center" vertical="center" wrapText="1"/>
    </xf>
    <xf numFmtId="187" fontId="3" fillId="0" borderId="1" xfId="0" applyNumberFormat="1" applyFont="1" applyFill="1" applyBorder="1" applyAlignment="1">
      <alignment vertical="top"/>
    </xf>
    <xf numFmtId="187" fontId="5" fillId="0" borderId="1" xfId="0" applyNumberFormat="1" applyFont="1" applyFill="1" applyBorder="1" applyAlignment="1">
      <alignment vertical="top" wrapText="1"/>
    </xf>
    <xf numFmtId="1" fontId="12" fillId="0" borderId="2" xfId="0" applyNumberFormat="1" applyFont="1" applyFill="1" applyBorder="1" applyAlignment="1">
      <alignment horizontal="center" vertical="top"/>
    </xf>
    <xf numFmtId="187" fontId="12" fillId="0" borderId="1" xfId="0" applyNumberFormat="1" applyFont="1" applyFill="1" applyBorder="1" applyAlignment="1">
      <alignment vertical="top"/>
    </xf>
    <xf numFmtId="187" fontId="12" fillId="0" borderId="1" xfId="0" quotePrefix="1" applyNumberFormat="1" applyFont="1" applyFill="1" applyBorder="1" applyAlignment="1">
      <alignment vertical="top"/>
    </xf>
    <xf numFmtId="187" fontId="12" fillId="0" borderId="1" xfId="0" applyNumberFormat="1" applyFont="1" applyFill="1" applyBorder="1" applyAlignment="1">
      <alignment vertical="top" wrapText="1"/>
    </xf>
    <xf numFmtId="187" fontId="12" fillId="0" borderId="1" xfId="0" applyNumberFormat="1" applyFont="1" applyFill="1" applyBorder="1" applyAlignment="1">
      <alignment horizontal="center" vertical="top"/>
    </xf>
    <xf numFmtId="187" fontId="12" fillId="0" borderId="1" xfId="0" applyNumberFormat="1" applyFont="1" applyFill="1" applyBorder="1" applyAlignment="1">
      <alignment horizontal="center" vertical="top" wrapText="1"/>
    </xf>
    <xf numFmtId="187" fontId="12" fillId="0" borderId="1" xfId="1" applyNumberFormat="1" applyFont="1" applyFill="1" applyBorder="1" applyAlignment="1">
      <alignment horizontal="center" vertical="top"/>
    </xf>
    <xf numFmtId="187" fontId="2" fillId="0" borderId="1" xfId="0" applyNumberFormat="1" applyFont="1" applyFill="1" applyBorder="1" applyAlignment="1">
      <alignment vertical="top" wrapText="1"/>
    </xf>
    <xf numFmtId="187" fontId="2" fillId="0" borderId="1" xfId="0" applyNumberFormat="1" applyFont="1" applyFill="1" applyBorder="1" applyAlignment="1">
      <alignment vertical="top"/>
    </xf>
    <xf numFmtId="187" fontId="12" fillId="0" borderId="1" xfId="1" applyNumberFormat="1" applyFont="1" applyFill="1" applyBorder="1" applyAlignment="1">
      <alignment horizontal="right" vertical="top"/>
    </xf>
    <xf numFmtId="187" fontId="2" fillId="0" borderId="1" xfId="1" applyNumberFormat="1" applyFont="1" applyFill="1" applyBorder="1" applyAlignment="1">
      <alignment horizontal="center" vertical="top"/>
    </xf>
    <xf numFmtId="187" fontId="2" fillId="0" borderId="1" xfId="0" applyNumberFormat="1" applyFont="1" applyFill="1" applyBorder="1" applyAlignment="1">
      <alignment horizontal="center" vertical="top"/>
    </xf>
    <xf numFmtId="187" fontId="12" fillId="0" borderId="1" xfId="0" applyNumberFormat="1" applyFont="1" applyFill="1" applyBorder="1" applyAlignment="1">
      <alignment horizontal="left" vertical="top" wrapText="1"/>
    </xf>
    <xf numFmtId="187" fontId="3" fillId="0" borderId="1" xfId="0" applyNumberFormat="1" applyFont="1" applyFill="1" applyBorder="1" applyAlignment="1">
      <alignment horizontal="center" vertical="top" wrapText="1"/>
    </xf>
    <xf numFmtId="187" fontId="2" fillId="0" borderId="1" xfId="0" quotePrefix="1" applyNumberFormat="1" applyFont="1" applyFill="1" applyBorder="1" applyAlignment="1">
      <alignment vertical="top"/>
    </xf>
    <xf numFmtId="187" fontId="2" fillId="0" borderId="1" xfId="0" applyNumberFormat="1" applyFont="1" applyFill="1" applyBorder="1" applyAlignment="1">
      <alignment horizontal="center" vertical="top" wrapText="1"/>
    </xf>
    <xf numFmtId="187" fontId="3" fillId="0" borderId="1" xfId="1" applyNumberFormat="1" applyFont="1" applyFill="1" applyBorder="1" applyAlignment="1">
      <alignment horizontal="center" vertical="top"/>
    </xf>
    <xf numFmtId="187" fontId="3" fillId="0" borderId="1" xfId="0" applyNumberFormat="1" applyFont="1" applyFill="1" applyBorder="1" applyAlignment="1">
      <alignment horizontal="center" vertical="top"/>
    </xf>
    <xf numFmtId="187" fontId="2" fillId="0" borderId="1" xfId="1" applyNumberFormat="1" applyFont="1" applyFill="1" applyBorder="1" applyAlignment="1">
      <alignment horizontal="right" vertical="top"/>
    </xf>
    <xf numFmtId="187" fontId="2" fillId="0" borderId="0" xfId="0" applyNumberFormat="1" applyFont="1" applyFill="1" applyBorder="1" applyAlignment="1">
      <alignment vertical="top" wrapText="1"/>
    </xf>
    <xf numFmtId="187" fontId="2" fillId="0" borderId="0" xfId="0" applyNumberFormat="1" applyFont="1" applyFill="1" applyBorder="1" applyAlignment="1">
      <alignment horizontal="center" vertical="top"/>
    </xf>
    <xf numFmtId="187" fontId="2" fillId="0" borderId="0" xfId="0" applyNumberFormat="1" applyFont="1" applyFill="1" applyBorder="1" applyAlignment="1">
      <alignment horizontal="center" vertical="top" wrapText="1"/>
    </xf>
    <xf numFmtId="187" fontId="2" fillId="0" borderId="0" xfId="1" applyNumberFormat="1" applyFont="1" applyFill="1" applyBorder="1" applyAlignment="1">
      <alignment horizontal="center" vertical="top"/>
    </xf>
    <xf numFmtId="187" fontId="2" fillId="0" borderId="0" xfId="1" applyNumberFormat="1" applyFont="1" applyFill="1" applyBorder="1" applyAlignment="1">
      <alignment horizontal="right" vertical="top"/>
    </xf>
    <xf numFmtId="0" fontId="2" fillId="3" borderId="1" xfId="0" applyFont="1" applyFill="1" applyBorder="1" applyAlignment="1">
      <alignment horizontal="left" vertical="top" shrinkToFit="1"/>
    </xf>
    <xf numFmtId="187" fontId="2" fillId="3" borderId="1" xfId="0" applyNumberFormat="1" applyFont="1" applyFill="1" applyBorder="1" applyAlignment="1">
      <alignment vertical="top"/>
    </xf>
    <xf numFmtId="187" fontId="2" fillId="3" borderId="1" xfId="0" applyNumberFormat="1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shrinkToFit="1"/>
    </xf>
    <xf numFmtId="187" fontId="15" fillId="3" borderId="1" xfId="0" applyNumberFormat="1" applyFont="1" applyFill="1" applyBorder="1" applyAlignment="1">
      <alignment vertical="top"/>
    </xf>
    <xf numFmtId="1" fontId="12" fillId="3" borderId="1" xfId="0" applyNumberFormat="1" applyFont="1" applyFill="1" applyBorder="1" applyAlignment="1">
      <alignment horizontal="center" vertical="top"/>
    </xf>
    <xf numFmtId="0" fontId="2" fillId="3" borderId="10" xfId="0" applyFont="1" applyFill="1" applyBorder="1" applyAlignment="1">
      <alignment horizontal="left" vertical="top" shrinkToFit="1"/>
    </xf>
    <xf numFmtId="187" fontId="2" fillId="3" borderId="10" xfId="0" applyNumberFormat="1" applyFont="1" applyFill="1" applyBorder="1" applyAlignment="1">
      <alignment vertical="top"/>
    </xf>
    <xf numFmtId="187" fontId="15" fillId="3" borderId="10" xfId="0" applyNumberFormat="1" applyFont="1" applyFill="1" applyBorder="1" applyAlignment="1">
      <alignment vertical="top"/>
    </xf>
    <xf numFmtId="187" fontId="2" fillId="3" borderId="1" xfId="0" applyNumberFormat="1" applyFont="1" applyFill="1" applyBorder="1" applyAlignment="1">
      <alignment vertical="top" wrapText="1"/>
    </xf>
    <xf numFmtId="187" fontId="2" fillId="3" borderId="1" xfId="0" applyNumberFormat="1" applyFont="1" applyFill="1" applyBorder="1" applyAlignment="1">
      <alignment horizontal="center" vertical="top"/>
    </xf>
    <xf numFmtId="187" fontId="2" fillId="3" borderId="1" xfId="0" applyNumberFormat="1" applyFont="1" applyFill="1" applyBorder="1" applyAlignment="1">
      <alignment horizontal="center" vertical="top" wrapText="1"/>
    </xf>
    <xf numFmtId="187" fontId="2" fillId="3" borderId="1" xfId="1" applyNumberFormat="1" applyFont="1" applyFill="1" applyBorder="1" applyAlignment="1">
      <alignment horizontal="center" vertical="top"/>
    </xf>
    <xf numFmtId="187" fontId="3" fillId="3" borderId="1" xfId="0" applyNumberFormat="1" applyFont="1" applyFill="1" applyBorder="1" applyAlignment="1">
      <alignment vertical="top"/>
    </xf>
    <xf numFmtId="187" fontId="3" fillId="3" borderId="1" xfId="1" applyNumberFormat="1" applyFont="1" applyFill="1" applyBorder="1" applyAlignment="1">
      <alignment horizontal="right" vertical="top"/>
    </xf>
    <xf numFmtId="187" fontId="2" fillId="3" borderId="1" xfId="1" applyNumberFormat="1" applyFont="1" applyFill="1" applyBorder="1" applyAlignment="1">
      <alignment horizontal="right" vertical="top"/>
    </xf>
    <xf numFmtId="187" fontId="2" fillId="3" borderId="10" xfId="0" applyNumberFormat="1" applyFont="1" applyFill="1" applyBorder="1" applyAlignment="1">
      <alignment vertical="top" wrapText="1"/>
    </xf>
    <xf numFmtId="187" fontId="2" fillId="3" borderId="10" xfId="0" applyNumberFormat="1" applyFont="1" applyFill="1" applyBorder="1" applyAlignment="1">
      <alignment horizontal="center" vertical="top"/>
    </xf>
    <xf numFmtId="187" fontId="2" fillId="3" borderId="10" xfId="0" applyNumberFormat="1" applyFont="1" applyFill="1" applyBorder="1" applyAlignment="1">
      <alignment horizontal="center" vertical="top" wrapText="1"/>
    </xf>
    <xf numFmtId="187" fontId="2" fillId="3" borderId="10" xfId="1" applyNumberFormat="1" applyFont="1" applyFill="1" applyBorder="1" applyAlignment="1">
      <alignment horizontal="center" vertical="top"/>
    </xf>
    <xf numFmtId="187" fontId="2" fillId="3" borderId="10" xfId="1" applyNumberFormat="1" applyFont="1" applyFill="1" applyBorder="1" applyAlignment="1">
      <alignment horizontal="right" vertical="top"/>
    </xf>
    <xf numFmtId="187" fontId="3" fillId="0" borderId="0" xfId="1" applyNumberFormat="1" applyFont="1" applyFill="1" applyBorder="1" applyAlignment="1">
      <alignment vertical="top"/>
    </xf>
    <xf numFmtId="187" fontId="2" fillId="3" borderId="1" xfId="1" applyNumberFormat="1" applyFont="1" applyFill="1" applyBorder="1" applyAlignment="1">
      <alignment vertical="top"/>
    </xf>
    <xf numFmtId="187" fontId="2" fillId="3" borderId="10" xfId="1" applyNumberFormat="1" applyFont="1" applyFill="1" applyBorder="1" applyAlignment="1">
      <alignment vertical="top"/>
    </xf>
    <xf numFmtId="187" fontId="2" fillId="0" borderId="0" xfId="1" applyNumberFormat="1" applyFont="1" applyFill="1" applyBorder="1" applyAlignment="1">
      <alignment vertical="top"/>
    </xf>
    <xf numFmtId="189" fontId="12" fillId="0" borderId="1" xfId="0" applyNumberFormat="1" applyFont="1" applyFill="1" applyBorder="1" applyAlignment="1">
      <alignment horizontal="center" vertical="top"/>
    </xf>
    <xf numFmtId="187" fontId="3" fillId="3" borderId="1" xfId="1" applyNumberFormat="1" applyFont="1" applyFill="1" applyBorder="1" applyAlignment="1">
      <alignment horizontal="center" vertical="top"/>
    </xf>
    <xf numFmtId="187" fontId="5" fillId="0" borderId="1" xfId="0" applyNumberFormat="1" applyFont="1" applyFill="1" applyBorder="1" applyAlignment="1">
      <alignment horizontal="center" vertical="top" wrapText="1"/>
    </xf>
    <xf numFmtId="187" fontId="3" fillId="0" borderId="1" xfId="0" applyNumberFormat="1" applyFont="1" applyFill="1" applyBorder="1" applyAlignment="1">
      <alignment horizontal="center" vertical="center"/>
    </xf>
    <xf numFmtId="187" fontId="3" fillId="3" borderId="1" xfId="0" applyNumberFormat="1" applyFont="1" applyFill="1" applyBorder="1" applyAlignment="1">
      <alignment horizontal="center" vertical="top"/>
    </xf>
    <xf numFmtId="187" fontId="5" fillId="0" borderId="1" xfId="0" applyNumberFormat="1" applyFont="1" applyFill="1" applyBorder="1" applyAlignment="1">
      <alignment horizontal="center" vertical="center" wrapText="1"/>
    </xf>
    <xf numFmtId="187" fontId="5" fillId="0" borderId="1" xfId="0" applyNumberFormat="1" applyFont="1" applyFill="1" applyBorder="1" applyAlignment="1">
      <alignment horizontal="center" vertical="top"/>
    </xf>
    <xf numFmtId="187" fontId="4" fillId="0" borderId="1" xfId="0" applyNumberFormat="1" applyFont="1" applyFill="1" applyBorder="1" applyAlignment="1">
      <alignment horizontal="center" vertical="center"/>
    </xf>
    <xf numFmtId="187" fontId="5" fillId="4" borderId="1" xfId="0" applyNumberFormat="1" applyFont="1" applyFill="1" applyBorder="1" applyAlignment="1">
      <alignment horizontal="center" vertical="center" wrapText="1"/>
    </xf>
    <xf numFmtId="187" fontId="12" fillId="0" borderId="1" xfId="1" applyNumberFormat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vertical="top"/>
    </xf>
    <xf numFmtId="187" fontId="2" fillId="0" borderId="1" xfId="1" applyNumberFormat="1" applyFont="1" applyFill="1" applyBorder="1" applyAlignment="1">
      <alignment horizontal="center" vertical="top" wrapText="1"/>
    </xf>
    <xf numFmtId="43" fontId="12" fillId="0" borderId="1" xfId="1" applyFont="1" applyFill="1" applyBorder="1" applyAlignment="1">
      <alignment horizontal="center" vertical="top"/>
    </xf>
    <xf numFmtId="187" fontId="12" fillId="0" borderId="1" xfId="0" applyNumberFormat="1" applyFont="1" applyFill="1" applyBorder="1" applyAlignment="1">
      <alignment horizontal="center" vertical="center" wrapText="1"/>
    </xf>
    <xf numFmtId="187" fontId="2" fillId="0" borderId="1" xfId="0" quotePrefix="1" applyNumberFormat="1" applyFont="1" applyFill="1" applyBorder="1" applyAlignment="1">
      <alignment horizontal="center" vertical="top"/>
    </xf>
    <xf numFmtId="187" fontId="2" fillId="0" borderId="9" xfId="0" applyNumberFormat="1" applyFont="1" applyFill="1" applyBorder="1" applyAlignment="1">
      <alignment horizontal="center" vertical="top"/>
    </xf>
    <xf numFmtId="187" fontId="3" fillId="0" borderId="0" xfId="0" applyNumberFormat="1" applyFont="1" applyFill="1" applyBorder="1" applyAlignment="1">
      <alignment horizontal="center" vertical="center"/>
    </xf>
    <xf numFmtId="187" fontId="3" fillId="0" borderId="0" xfId="1" applyNumberFormat="1" applyFont="1" applyFill="1" applyBorder="1" applyAlignment="1">
      <alignment horizontal="center" vertical="top" wrapText="1"/>
    </xf>
    <xf numFmtId="187" fontId="3" fillId="0" borderId="0" xfId="0" applyNumberFormat="1" applyFont="1" applyFill="1" applyBorder="1" applyAlignment="1">
      <alignment horizontal="right" vertical="top"/>
    </xf>
    <xf numFmtId="43" fontId="3" fillId="0" borderId="0" xfId="1" applyFont="1" applyFill="1" applyBorder="1" applyAlignment="1">
      <alignment horizontal="center" vertical="top"/>
    </xf>
    <xf numFmtId="43" fontId="5" fillId="0" borderId="1" xfId="1" applyFont="1" applyFill="1" applyBorder="1" applyAlignment="1">
      <alignment horizontal="center" vertical="center" wrapText="1"/>
    </xf>
    <xf numFmtId="187" fontId="12" fillId="0" borderId="1" xfId="1" applyNumberFormat="1" applyFont="1" applyFill="1" applyBorder="1" applyAlignment="1">
      <alignment horizontal="center" vertical="center" wrapText="1"/>
    </xf>
    <xf numFmtId="187" fontId="3" fillId="0" borderId="1" xfId="1" applyNumberFormat="1" applyFont="1" applyFill="1" applyBorder="1" applyAlignment="1">
      <alignment horizontal="center" vertical="top" wrapText="1"/>
    </xf>
    <xf numFmtId="1" fontId="2" fillId="0" borderId="0" xfId="0" applyNumberFormat="1" applyFont="1" applyFill="1" applyBorder="1" applyAlignment="1">
      <alignment horizontal="center" vertical="center"/>
    </xf>
    <xf numFmtId="187" fontId="2" fillId="0" borderId="0" xfId="1" applyNumberFormat="1" applyFont="1" applyFill="1" applyBorder="1" applyAlignment="1">
      <alignment horizontal="center" vertical="top" wrapText="1"/>
    </xf>
    <xf numFmtId="187" fontId="2" fillId="0" borderId="0" xfId="0" applyNumberFormat="1" applyFont="1" applyFill="1" applyBorder="1" applyAlignment="1">
      <alignment horizontal="right" vertical="top"/>
    </xf>
    <xf numFmtId="43" fontId="2" fillId="0" borderId="0" xfId="1" applyFont="1" applyFill="1" applyBorder="1" applyAlignment="1">
      <alignment horizontal="center" vertical="top"/>
    </xf>
    <xf numFmtId="187" fontId="2" fillId="0" borderId="0" xfId="0" applyNumberFormat="1" applyFont="1" applyFill="1" applyBorder="1" applyAlignment="1">
      <alignment horizontal="center" vertical="center"/>
    </xf>
    <xf numFmtId="187" fontId="7" fillId="2" borderId="1" xfId="0" applyNumberFormat="1" applyFont="1" applyFill="1" applyBorder="1" applyAlignment="1">
      <alignment horizontal="center" vertical="top"/>
    </xf>
    <xf numFmtId="187" fontId="4" fillId="0" borderId="1" xfId="0" applyNumberFormat="1" applyFont="1" applyFill="1" applyBorder="1" applyAlignment="1">
      <alignment horizontal="center" vertical="center" wrapText="1"/>
    </xf>
    <xf numFmtId="187" fontId="5" fillId="0" borderId="1" xfId="0" applyNumberFormat="1" applyFont="1" applyFill="1" applyBorder="1" applyAlignment="1">
      <alignment horizontal="center" vertical="center"/>
    </xf>
    <xf numFmtId="187" fontId="5" fillId="0" borderId="1" xfId="1" applyNumberFormat="1" applyFont="1" applyFill="1" applyBorder="1" applyAlignment="1">
      <alignment horizontal="center" vertical="center" wrapText="1"/>
    </xf>
    <xf numFmtId="187" fontId="2" fillId="0" borderId="1" xfId="0" applyNumberFormat="1" applyFont="1" applyFill="1" applyBorder="1" applyAlignment="1">
      <alignment horizontal="right" vertical="top"/>
    </xf>
    <xf numFmtId="187" fontId="12" fillId="0" borderId="1" xfId="0" applyNumberFormat="1" applyFont="1" applyFill="1" applyBorder="1" applyAlignment="1">
      <alignment horizontal="right" vertical="top"/>
    </xf>
    <xf numFmtId="200" fontId="12" fillId="0" borderId="1" xfId="1" applyNumberFormat="1" applyFont="1" applyFill="1" applyBorder="1" applyAlignment="1">
      <alignment horizontal="right" vertical="top"/>
    </xf>
    <xf numFmtId="187" fontId="18" fillId="5" borderId="1" xfId="0" applyNumberFormat="1" applyFont="1" applyFill="1" applyBorder="1" applyAlignment="1">
      <alignment horizontal="center" vertical="center"/>
    </xf>
    <xf numFmtId="187" fontId="3" fillId="0" borderId="1" xfId="0" applyNumberFormat="1" applyFont="1" applyFill="1" applyBorder="1" applyAlignment="1">
      <alignment horizontal="center" vertical="center" wrapText="1"/>
    </xf>
    <xf numFmtId="187" fontId="3" fillId="0" borderId="1" xfId="0" applyNumberFormat="1" applyFont="1" applyFill="1" applyBorder="1" applyAlignment="1">
      <alignment vertical="center"/>
    </xf>
    <xf numFmtId="187" fontId="5" fillId="0" borderId="1" xfId="0" applyNumberFormat="1" applyFont="1" applyFill="1" applyBorder="1" applyAlignment="1">
      <alignment vertical="center" wrapText="1"/>
    </xf>
    <xf numFmtId="187" fontId="3" fillId="0" borderId="0" xfId="0" applyNumberFormat="1" applyFont="1" applyFill="1" applyBorder="1" applyAlignment="1">
      <alignment vertical="center"/>
    </xf>
    <xf numFmtId="187" fontId="19" fillId="0" borderId="1" xfId="1" applyNumberFormat="1" applyFont="1" applyFill="1" applyBorder="1" applyAlignment="1">
      <alignment horizontal="center" vertical="center" wrapText="1"/>
    </xf>
    <xf numFmtId="187" fontId="13" fillId="0" borderId="1" xfId="0" applyNumberFormat="1" applyFont="1" applyFill="1" applyBorder="1" applyAlignment="1">
      <alignment horizontal="center" vertical="top"/>
    </xf>
    <xf numFmtId="188" fontId="5" fillId="0" borderId="1" xfId="0" applyNumberFormat="1" applyFont="1" applyFill="1" applyBorder="1" applyAlignment="1">
      <alignment horizontal="center" vertical="center" wrapText="1"/>
    </xf>
    <xf numFmtId="187" fontId="12" fillId="0" borderId="1" xfId="0" quotePrefix="1" applyNumberFormat="1" applyFont="1" applyFill="1" applyBorder="1" applyAlignment="1">
      <alignment horizontal="center" vertical="top"/>
    </xf>
    <xf numFmtId="187" fontId="12" fillId="0" borderId="1" xfId="0" quotePrefix="1" applyNumberFormat="1" applyFont="1" applyFill="1" applyBorder="1" applyAlignment="1">
      <alignment horizontal="center" vertical="top" wrapText="1"/>
    </xf>
    <xf numFmtId="187" fontId="2" fillId="0" borderId="1" xfId="0" quotePrefix="1" applyNumberFormat="1" applyFont="1" applyFill="1" applyBorder="1" applyAlignment="1">
      <alignment horizontal="center" vertical="top" wrapText="1"/>
    </xf>
    <xf numFmtId="1" fontId="12" fillId="0" borderId="1" xfId="0" applyNumberFormat="1" applyFont="1" applyFill="1" applyBorder="1" applyAlignment="1">
      <alignment horizontal="center" vertical="top"/>
    </xf>
    <xf numFmtId="187" fontId="2" fillId="0" borderId="1" xfId="0" applyNumberFormat="1" applyFont="1" applyFill="1" applyBorder="1" applyAlignment="1">
      <alignment horizontal="left" vertical="top"/>
    </xf>
    <xf numFmtId="187" fontId="2" fillId="0" borderId="7" xfId="0" applyNumberFormat="1" applyFont="1" applyFill="1" applyBorder="1" applyAlignment="1">
      <alignment vertical="top"/>
    </xf>
    <xf numFmtId="187" fontId="2" fillId="0" borderId="7" xfId="0" applyNumberFormat="1" applyFont="1" applyFill="1" applyBorder="1" applyAlignment="1">
      <alignment vertical="top" wrapText="1"/>
    </xf>
    <xf numFmtId="187" fontId="2" fillId="0" borderId="7" xfId="0" applyNumberFormat="1" applyFont="1" applyFill="1" applyBorder="1" applyAlignment="1">
      <alignment horizontal="center" vertical="top"/>
    </xf>
    <xf numFmtId="187" fontId="2" fillId="0" borderId="7" xfId="0" applyNumberFormat="1" applyFont="1" applyFill="1" applyBorder="1" applyAlignment="1">
      <alignment horizontal="center" vertical="top" wrapText="1"/>
    </xf>
    <xf numFmtId="187" fontId="2" fillId="0" borderId="7" xfId="1" applyNumberFormat="1" applyFont="1" applyFill="1" applyBorder="1" applyAlignment="1">
      <alignment horizontal="center" vertical="top"/>
    </xf>
    <xf numFmtId="187" fontId="6" fillId="0" borderId="7" xfId="0" applyNumberFormat="1" applyFont="1" applyFill="1" applyBorder="1" applyAlignment="1">
      <alignment horizontal="center" vertical="top"/>
    </xf>
    <xf numFmtId="187" fontId="6" fillId="0" borderId="7" xfId="1" applyNumberFormat="1" applyFont="1" applyFill="1" applyBorder="1" applyAlignment="1">
      <alignment vertical="top"/>
    </xf>
    <xf numFmtId="187" fontId="6" fillId="0" borderId="7" xfId="1" applyNumberFormat="1" applyFont="1" applyFill="1" applyBorder="1" applyAlignment="1">
      <alignment horizontal="center" vertical="top"/>
    </xf>
    <xf numFmtId="187" fontId="2" fillId="0" borderId="7" xfId="1" applyNumberFormat="1" applyFont="1" applyFill="1" applyBorder="1" applyAlignment="1">
      <alignment horizontal="right" vertical="top"/>
    </xf>
    <xf numFmtId="187" fontId="2" fillId="0" borderId="7" xfId="1" applyNumberFormat="1" applyFont="1" applyFill="1" applyBorder="1" applyAlignment="1">
      <alignment vertical="top"/>
    </xf>
    <xf numFmtId="187" fontId="2" fillId="0" borderId="9" xfId="0" applyNumberFormat="1" applyFont="1" applyFill="1" applyBorder="1" applyAlignment="1">
      <alignment vertical="top"/>
    </xf>
    <xf numFmtId="187" fontId="2" fillId="0" borderId="9" xfId="0" applyNumberFormat="1" applyFont="1" applyFill="1" applyBorder="1" applyAlignment="1">
      <alignment vertical="top" wrapText="1"/>
    </xf>
    <xf numFmtId="187" fontId="2" fillId="0" borderId="9" xfId="0" applyNumberFormat="1" applyFont="1" applyFill="1" applyBorder="1" applyAlignment="1">
      <alignment horizontal="center" vertical="top" wrapText="1"/>
    </xf>
    <xf numFmtId="187" fontId="2" fillId="0" borderId="9" xfId="1" applyNumberFormat="1" applyFont="1" applyFill="1" applyBorder="1" applyAlignment="1">
      <alignment horizontal="center" vertical="top"/>
    </xf>
    <xf numFmtId="187" fontId="6" fillId="0" borderId="9" xfId="0" applyNumberFormat="1" applyFont="1" applyFill="1" applyBorder="1" applyAlignment="1">
      <alignment horizontal="center" vertical="top" wrapText="1"/>
    </xf>
    <xf numFmtId="187" fontId="6" fillId="0" borderId="9" xfId="0" applyNumberFormat="1" applyFont="1" applyFill="1" applyBorder="1" applyAlignment="1">
      <alignment vertical="top"/>
    </xf>
    <xf numFmtId="187" fontId="2" fillId="0" borderId="9" xfId="1" applyNumberFormat="1" applyFont="1" applyFill="1" applyBorder="1" applyAlignment="1">
      <alignment horizontal="right" vertical="top"/>
    </xf>
    <xf numFmtId="187" fontId="2" fillId="0" borderId="9" xfId="1" applyNumberFormat="1" applyFont="1" applyFill="1" applyBorder="1" applyAlignment="1">
      <alignment vertical="top"/>
    </xf>
    <xf numFmtId="187" fontId="4" fillId="0" borderId="1" xfId="0" applyNumberFormat="1" applyFont="1" applyFill="1" applyBorder="1" applyAlignment="1">
      <alignment horizontal="center" vertical="top"/>
    </xf>
    <xf numFmtId="187" fontId="12" fillId="0" borderId="1" xfId="1" applyNumberFormat="1" applyFont="1" applyFill="1" applyBorder="1" applyAlignment="1">
      <alignment vertical="top"/>
    </xf>
    <xf numFmtId="187" fontId="12" fillId="3" borderId="1" xfId="1" applyNumberFormat="1" applyFont="1" applyFill="1" applyBorder="1" applyAlignment="1">
      <alignment horizontal="right" vertical="top"/>
    </xf>
    <xf numFmtId="187" fontId="6" fillId="0" borderId="1" xfId="0" applyNumberFormat="1" applyFont="1" applyFill="1" applyBorder="1" applyAlignment="1">
      <alignment horizontal="center" vertical="top"/>
    </xf>
    <xf numFmtId="187" fontId="12" fillId="3" borderId="10" xfId="1" applyNumberFormat="1" applyFont="1" applyFill="1" applyBorder="1" applyAlignment="1">
      <alignment horizontal="right" vertical="top"/>
    </xf>
    <xf numFmtId="187" fontId="2" fillId="0" borderId="6" xfId="0" applyNumberFormat="1" applyFont="1" applyFill="1" applyBorder="1" applyAlignment="1">
      <alignment horizontal="center" vertical="top"/>
    </xf>
    <xf numFmtId="187" fontId="16" fillId="0" borderId="7" xfId="0" applyNumberFormat="1" applyFont="1" applyFill="1" applyBorder="1" applyAlignment="1">
      <alignment horizontal="center" vertical="center"/>
    </xf>
    <xf numFmtId="187" fontId="2" fillId="0" borderId="8" xfId="0" applyNumberFormat="1" applyFont="1" applyFill="1" applyBorder="1" applyAlignment="1">
      <alignment horizontal="center" vertical="top"/>
    </xf>
    <xf numFmtId="187" fontId="16" fillId="0" borderId="9" xfId="0" applyNumberFormat="1" applyFont="1" applyFill="1" applyBorder="1" applyAlignment="1">
      <alignment horizontal="center" vertical="center"/>
    </xf>
    <xf numFmtId="187" fontId="9" fillId="0" borderId="0" xfId="0" applyNumberFormat="1" applyFont="1" applyFill="1" applyBorder="1" applyAlignment="1">
      <alignment vertical="top" wrapText="1"/>
    </xf>
    <xf numFmtId="187" fontId="9" fillId="0" borderId="0" xfId="0" applyNumberFormat="1" applyFont="1" applyFill="1" applyBorder="1" applyAlignment="1">
      <alignment horizontal="center" vertical="top"/>
    </xf>
    <xf numFmtId="187" fontId="9" fillId="0" borderId="0" xfId="0" applyNumberFormat="1" applyFont="1" applyFill="1" applyBorder="1" applyAlignment="1">
      <alignment horizontal="center" vertical="top" wrapText="1"/>
    </xf>
    <xf numFmtId="187" fontId="9" fillId="0" borderId="0" xfId="1" applyNumberFormat="1" applyFont="1" applyFill="1" applyBorder="1" applyAlignment="1">
      <alignment horizontal="center" vertical="top"/>
    </xf>
    <xf numFmtId="187" fontId="9" fillId="0" borderId="0" xfId="1" applyNumberFormat="1" applyFont="1" applyFill="1" applyBorder="1" applyAlignment="1">
      <alignment horizontal="right" vertical="top"/>
    </xf>
    <xf numFmtId="187" fontId="9" fillId="0" borderId="0" xfId="1" applyNumberFormat="1" applyFont="1" applyFill="1" applyBorder="1" applyAlignment="1">
      <alignment vertical="top"/>
    </xf>
    <xf numFmtId="187" fontId="8" fillId="2" borderId="3" xfId="0" applyNumberFormat="1" applyFont="1" applyFill="1" applyBorder="1" applyAlignment="1">
      <alignment horizontal="center" vertical="center"/>
    </xf>
    <xf numFmtId="187" fontId="9" fillId="0" borderId="19" xfId="0" applyNumberFormat="1" applyFont="1" applyFill="1" applyBorder="1" applyAlignment="1">
      <alignment vertical="top"/>
    </xf>
    <xf numFmtId="187" fontId="3" fillId="0" borderId="1" xfId="0" applyNumberFormat="1" applyFont="1" applyFill="1" applyBorder="1" applyAlignment="1">
      <alignment vertical="top" wrapText="1"/>
    </xf>
    <xf numFmtId="187" fontId="2" fillId="0" borderId="11" xfId="0" applyNumberFormat="1" applyFont="1" applyFill="1" applyBorder="1" applyAlignment="1">
      <alignment vertical="top" wrapText="1"/>
    </xf>
    <xf numFmtId="187" fontId="2" fillId="0" borderId="12" xfId="0" applyNumberFormat="1" applyFont="1" applyFill="1" applyBorder="1" applyAlignment="1">
      <alignment vertical="top" wrapText="1"/>
    </xf>
    <xf numFmtId="43" fontId="2" fillId="0" borderId="0" xfId="0" applyNumberFormat="1" applyFont="1" applyFill="1" applyBorder="1" applyAlignment="1">
      <alignment vertical="top"/>
    </xf>
    <xf numFmtId="49" fontId="2" fillId="0" borderId="1" xfId="0" applyNumberFormat="1" applyFont="1" applyFill="1" applyBorder="1" applyAlignment="1">
      <alignment horizontal="center" vertical="top"/>
    </xf>
    <xf numFmtId="187" fontId="2" fillId="0" borderId="4" xfId="0" applyNumberFormat="1" applyFont="1" applyFill="1" applyBorder="1" applyAlignment="1">
      <alignment vertical="top"/>
    </xf>
    <xf numFmtId="187" fontId="2" fillId="0" borderId="4" xfId="0" applyNumberFormat="1" applyFont="1" applyFill="1" applyBorder="1" applyAlignment="1">
      <alignment vertical="top" wrapText="1"/>
    </xf>
    <xf numFmtId="187" fontId="2" fillId="0" borderId="4" xfId="0" applyNumberFormat="1" applyFont="1" applyFill="1" applyBorder="1" applyAlignment="1">
      <alignment horizontal="center" vertical="top"/>
    </xf>
    <xf numFmtId="187" fontId="2" fillId="0" borderId="4" xfId="0" applyNumberFormat="1" applyFont="1" applyFill="1" applyBorder="1" applyAlignment="1">
      <alignment horizontal="center" vertical="top" wrapText="1"/>
    </xf>
    <xf numFmtId="187" fontId="2" fillId="0" borderId="4" xfId="1" applyNumberFormat="1" applyFont="1" applyFill="1" applyBorder="1" applyAlignment="1">
      <alignment horizontal="center" vertical="top" wrapText="1"/>
    </xf>
    <xf numFmtId="187" fontId="2" fillId="0" borderId="4" xfId="0" applyNumberFormat="1" applyFont="1" applyFill="1" applyBorder="1" applyAlignment="1">
      <alignment horizontal="right" vertical="top"/>
    </xf>
    <xf numFmtId="43" fontId="2" fillId="0" borderId="4" xfId="1" applyFont="1" applyFill="1" applyBorder="1" applyAlignment="1">
      <alignment horizontal="center" vertical="top"/>
    </xf>
    <xf numFmtId="187" fontId="2" fillId="0" borderId="4" xfId="1" applyNumberFormat="1" applyFont="1" applyFill="1" applyBorder="1" applyAlignment="1">
      <alignment horizontal="center" vertical="top"/>
    </xf>
    <xf numFmtId="187" fontId="2" fillId="0" borderId="4" xfId="1" applyNumberFormat="1" applyFont="1" applyFill="1" applyBorder="1" applyAlignment="1">
      <alignment horizontal="right" vertical="top"/>
    </xf>
    <xf numFmtId="187" fontId="2" fillId="0" borderId="16" xfId="0" applyNumberFormat="1" applyFont="1" applyFill="1" applyBorder="1" applyAlignment="1">
      <alignment vertical="top" wrapText="1"/>
    </xf>
    <xf numFmtId="187" fontId="2" fillId="0" borderId="15" xfId="0" applyNumberFormat="1" applyFont="1" applyFill="1" applyBorder="1" applyAlignment="1">
      <alignment vertical="top"/>
    </xf>
    <xf numFmtId="187" fontId="2" fillId="0" borderId="15" xfId="0" applyNumberFormat="1" applyFont="1" applyFill="1" applyBorder="1" applyAlignment="1">
      <alignment vertical="top" wrapText="1"/>
    </xf>
    <xf numFmtId="187" fontId="2" fillId="0" borderId="15" xfId="0" applyNumberFormat="1" applyFont="1" applyFill="1" applyBorder="1" applyAlignment="1">
      <alignment horizontal="center" vertical="top"/>
    </xf>
    <xf numFmtId="187" fontId="2" fillId="0" borderId="15" xfId="0" applyNumberFormat="1" applyFont="1" applyFill="1" applyBorder="1" applyAlignment="1">
      <alignment horizontal="center" vertical="top" wrapText="1"/>
    </xf>
    <xf numFmtId="187" fontId="2" fillId="0" borderId="15" xfId="1" applyNumberFormat="1" applyFont="1" applyFill="1" applyBorder="1" applyAlignment="1">
      <alignment horizontal="center" vertical="top" wrapText="1"/>
    </xf>
    <xf numFmtId="187" fontId="2" fillId="0" borderId="15" xfId="0" applyNumberFormat="1" applyFont="1" applyFill="1" applyBorder="1" applyAlignment="1">
      <alignment horizontal="right" vertical="top"/>
    </xf>
    <xf numFmtId="43" fontId="2" fillId="0" borderId="15" xfId="1" applyFont="1" applyFill="1" applyBorder="1" applyAlignment="1">
      <alignment horizontal="center" vertical="top"/>
    </xf>
    <xf numFmtId="187" fontId="2" fillId="0" borderId="15" xfId="1" applyNumberFormat="1" applyFont="1" applyFill="1" applyBorder="1" applyAlignment="1">
      <alignment horizontal="center" vertical="top"/>
    </xf>
    <xf numFmtId="187" fontId="2" fillId="0" borderId="15" xfId="1" applyNumberFormat="1" applyFont="1" applyFill="1" applyBorder="1" applyAlignment="1">
      <alignment horizontal="right" vertical="top"/>
    </xf>
    <xf numFmtId="187" fontId="2" fillId="0" borderId="18" xfId="0" applyNumberFormat="1" applyFont="1" applyFill="1" applyBorder="1" applyAlignment="1">
      <alignment vertical="top" wrapText="1"/>
    </xf>
    <xf numFmtId="1" fontId="20" fillId="0" borderId="5" xfId="0" applyNumberFormat="1" applyFont="1" applyFill="1" applyBorder="1" applyAlignment="1">
      <alignment horizontal="center" vertical="center"/>
    </xf>
    <xf numFmtId="1" fontId="20" fillId="0" borderId="4" xfId="0" applyNumberFormat="1" applyFont="1" applyFill="1" applyBorder="1" applyAlignment="1">
      <alignment horizontal="center" vertical="center"/>
    </xf>
    <xf numFmtId="1" fontId="20" fillId="0" borderId="17" xfId="0" applyNumberFormat="1" applyFont="1" applyFill="1" applyBorder="1" applyAlignment="1">
      <alignment horizontal="center" vertical="center"/>
    </xf>
    <xf numFmtId="1" fontId="20" fillId="0" borderId="15" xfId="0" applyNumberFormat="1" applyFont="1" applyFill="1" applyBorder="1" applyAlignment="1">
      <alignment horizontal="center" vertical="center"/>
    </xf>
    <xf numFmtId="187" fontId="2" fillId="3" borderId="1" xfId="1" applyNumberFormat="1" applyFont="1" applyFill="1" applyBorder="1" applyAlignment="1">
      <alignment horizontal="center" vertical="top" wrapText="1"/>
    </xf>
    <xf numFmtId="187" fontId="2" fillId="3" borderId="1" xfId="0" applyNumberFormat="1" applyFont="1" applyFill="1" applyBorder="1" applyAlignment="1">
      <alignment horizontal="right" vertical="top"/>
    </xf>
    <xf numFmtId="43" fontId="2" fillId="3" borderId="1" xfId="1" applyFont="1" applyFill="1" applyBorder="1" applyAlignment="1">
      <alignment horizontal="center" vertical="top"/>
    </xf>
    <xf numFmtId="187" fontId="6" fillId="3" borderId="1" xfId="0" applyNumberFormat="1" applyFont="1" applyFill="1" applyBorder="1" applyAlignment="1">
      <alignment horizontal="center" vertical="top"/>
    </xf>
    <xf numFmtId="187" fontId="12" fillId="3" borderId="1" xfId="1" applyNumberFormat="1" applyFont="1" applyFill="1" applyBorder="1" applyAlignment="1">
      <alignment horizontal="center" vertical="top"/>
    </xf>
    <xf numFmtId="187" fontId="12" fillId="3" borderId="1" xfId="1" applyNumberFormat="1" applyFont="1" applyFill="1" applyBorder="1" applyAlignment="1">
      <alignment vertical="top"/>
    </xf>
    <xf numFmtId="187" fontId="13" fillId="3" borderId="1" xfId="0" applyNumberFormat="1" applyFont="1" applyFill="1" applyBorder="1" applyAlignment="1">
      <alignment horizontal="center" vertical="top"/>
    </xf>
    <xf numFmtId="187" fontId="12" fillId="3" borderId="1" xfId="0" applyNumberFormat="1" applyFont="1" applyFill="1" applyBorder="1" applyAlignment="1">
      <alignment vertical="top" wrapText="1"/>
    </xf>
    <xf numFmtId="1" fontId="2" fillId="3" borderId="1" xfId="0" applyNumberFormat="1" applyFont="1" applyFill="1" applyBorder="1" applyAlignment="1">
      <alignment horizontal="center" vertical="top"/>
    </xf>
    <xf numFmtId="1" fontId="2" fillId="3" borderId="10" xfId="0" applyNumberFormat="1" applyFont="1" applyFill="1" applyBorder="1" applyAlignment="1">
      <alignment horizontal="center" vertical="top"/>
    </xf>
    <xf numFmtId="187" fontId="2" fillId="3" borderId="10" xfId="1" applyNumberFormat="1" applyFont="1" applyFill="1" applyBorder="1" applyAlignment="1">
      <alignment horizontal="center" vertical="top" wrapText="1"/>
    </xf>
    <xf numFmtId="187" fontId="2" fillId="3" borderId="10" xfId="0" applyNumberFormat="1" applyFont="1" applyFill="1" applyBorder="1" applyAlignment="1">
      <alignment horizontal="right" vertical="top"/>
    </xf>
    <xf numFmtId="43" fontId="2" fillId="3" borderId="10" xfId="1" applyFont="1" applyFill="1" applyBorder="1" applyAlignment="1">
      <alignment horizontal="center" vertical="top"/>
    </xf>
    <xf numFmtId="187" fontId="6" fillId="3" borderId="10" xfId="0" applyNumberFormat="1" applyFont="1" applyFill="1" applyBorder="1" applyAlignment="1">
      <alignment horizontal="center" vertical="top"/>
    </xf>
    <xf numFmtId="187" fontId="12" fillId="3" borderId="10" xfId="1" applyNumberFormat="1" applyFont="1" applyFill="1" applyBorder="1" applyAlignment="1">
      <alignment horizontal="center" vertical="top"/>
    </xf>
    <xf numFmtId="187" fontId="12" fillId="3" borderId="10" xfId="1" applyNumberFormat="1" applyFont="1" applyFill="1" applyBorder="1" applyAlignment="1">
      <alignment vertical="top"/>
    </xf>
    <xf numFmtId="187" fontId="13" fillId="3" borderId="10" xfId="0" applyNumberFormat="1" applyFont="1" applyFill="1" applyBorder="1" applyAlignment="1">
      <alignment horizontal="center" vertical="top"/>
    </xf>
    <xf numFmtId="187" fontId="12" fillId="3" borderId="10" xfId="0" applyNumberFormat="1" applyFont="1" applyFill="1" applyBorder="1" applyAlignment="1">
      <alignment vertical="top" wrapText="1"/>
    </xf>
    <xf numFmtId="1" fontId="6" fillId="0" borderId="4" xfId="0" applyNumberFormat="1" applyFont="1" applyFill="1" applyBorder="1" applyAlignment="1">
      <alignment horizontal="left" vertical="top" wrapText="1"/>
    </xf>
    <xf numFmtId="1" fontId="6" fillId="0" borderId="15" xfId="0" applyNumberFormat="1" applyFont="1" applyFill="1" applyBorder="1" applyAlignment="1">
      <alignment horizontal="left" vertical="top" wrapText="1"/>
    </xf>
    <xf numFmtId="187" fontId="8" fillId="2" borderId="0" xfId="0" applyNumberFormat="1" applyFont="1" applyFill="1" applyBorder="1" applyAlignment="1">
      <alignment horizontal="center" vertical="center"/>
    </xf>
    <xf numFmtId="187" fontId="17" fillId="0" borderId="0" xfId="0" applyNumberFormat="1" applyFont="1" applyFill="1" applyBorder="1" applyAlignment="1">
      <alignment horizontal="center" vertical="center" wrapText="1"/>
    </xf>
    <xf numFmtId="187" fontId="17" fillId="0" borderId="0" xfId="0" applyNumberFormat="1" applyFont="1" applyFill="1" applyBorder="1" applyAlignment="1">
      <alignment horizontal="center" vertical="center"/>
    </xf>
    <xf numFmtId="187" fontId="17" fillId="0" borderId="0" xfId="0" applyNumberFormat="1" applyFont="1" applyFill="1" applyBorder="1" applyAlignment="1">
      <alignment horizontal="center" wrapText="1"/>
    </xf>
    <xf numFmtId="187" fontId="17" fillId="0" borderId="0" xfId="0" applyNumberFormat="1" applyFont="1" applyFill="1" applyBorder="1" applyAlignment="1">
      <alignment horizontal="center"/>
    </xf>
    <xf numFmtId="187" fontId="6" fillId="0" borderId="13" xfId="0" applyNumberFormat="1" applyFont="1" applyFill="1" applyBorder="1" applyAlignment="1">
      <alignment horizontal="left" vertical="top" wrapText="1" indent="2"/>
    </xf>
    <xf numFmtId="187" fontId="6" fillId="0" borderId="14" xfId="0" applyNumberFormat="1" applyFont="1" applyFill="1" applyBorder="1" applyAlignment="1">
      <alignment horizontal="left" vertical="top" indent="2"/>
    </xf>
    <xf numFmtId="187" fontId="6" fillId="0" borderId="9" xfId="1" applyNumberFormat="1" applyFont="1" applyFill="1" applyBorder="1" applyAlignment="1">
      <alignment horizontal="center" vertical="top"/>
    </xf>
    <xf numFmtId="187" fontId="6" fillId="0" borderId="7" xfId="1" applyNumberFormat="1" applyFont="1" applyFill="1" applyBorder="1" applyAlignment="1">
      <alignment horizontal="right" vertical="top"/>
    </xf>
    <xf numFmtId="187" fontId="6" fillId="0" borderId="9" xfId="1" applyNumberFormat="1" applyFont="1" applyFill="1" applyBorder="1" applyAlignment="1">
      <alignment horizontal="right" vertical="top"/>
    </xf>
    <xf numFmtId="187" fontId="6" fillId="0" borderId="4" xfId="0" applyNumberFormat="1" applyFont="1" applyFill="1" applyBorder="1" applyAlignment="1">
      <alignment horizontal="center" vertical="center"/>
    </xf>
    <xf numFmtId="187" fontId="6" fillId="0" borderId="4" xfId="0" applyNumberFormat="1" applyFont="1" applyFill="1" applyBorder="1" applyAlignment="1">
      <alignment vertical="center"/>
    </xf>
    <xf numFmtId="187" fontId="6" fillId="0" borderId="4" xfId="1" applyNumberFormat="1" applyFont="1" applyFill="1" applyBorder="1" applyAlignment="1">
      <alignment horizontal="center" vertical="center"/>
    </xf>
    <xf numFmtId="187" fontId="6" fillId="0" borderId="15" xfId="0" applyNumberFormat="1" applyFont="1" applyFill="1" applyBorder="1" applyAlignment="1">
      <alignment horizontal="center" vertical="center"/>
    </xf>
    <xf numFmtId="187" fontId="6" fillId="0" borderId="15" xfId="0" applyNumberFormat="1" applyFont="1" applyFill="1" applyBorder="1" applyAlignment="1">
      <alignment vertical="center"/>
    </xf>
    <xf numFmtId="187" fontId="6" fillId="0" borderId="15" xfId="1" applyNumberFormat="1" applyFont="1" applyFill="1" applyBorder="1" applyAlignment="1">
      <alignment horizontal="center" vertical="center"/>
    </xf>
    <xf numFmtId="187" fontId="6" fillId="0" borderId="4" xfId="1" applyNumberFormat="1" applyFont="1" applyFill="1" applyBorder="1" applyAlignment="1">
      <alignment horizontal="right" vertical="top"/>
    </xf>
    <xf numFmtId="187" fontId="6" fillId="0" borderId="15" xfId="1" applyNumberFormat="1" applyFont="1" applyFill="1" applyBorder="1" applyAlignment="1">
      <alignment horizontal="right" vertical="top"/>
    </xf>
    <xf numFmtId="187" fontId="2" fillId="0" borderId="13" xfId="1" applyNumberFormat="1" applyFont="1" applyFill="1" applyBorder="1" applyAlignment="1">
      <alignment horizontal="right" vertical="top"/>
    </xf>
    <xf numFmtId="187" fontId="2" fillId="0" borderId="13" xfId="1" applyNumberFormat="1" applyFont="1" applyFill="1" applyBorder="1" applyAlignment="1">
      <alignment horizontal="center" vertical="top"/>
    </xf>
    <xf numFmtId="187" fontId="2" fillId="0" borderId="14" xfId="1" applyNumberFormat="1" applyFont="1" applyFill="1" applyBorder="1" applyAlignment="1">
      <alignment horizontal="right" vertical="top"/>
    </xf>
    <xf numFmtId="187" fontId="2" fillId="0" borderId="14" xfId="1" applyNumberFormat="1" applyFont="1" applyFill="1" applyBorder="1" applyAlignment="1">
      <alignment horizontal="center" vertical="top"/>
    </xf>
    <xf numFmtId="187" fontId="2" fillId="0" borderId="1" xfId="1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/>
    <xf numFmtId="0" fontId="4" fillId="0" borderId="0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87" fontId="3" fillId="0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3" fontId="3" fillId="0" borderId="0" xfId="1" applyFont="1" applyFill="1" applyAlignment="1">
      <alignment vertical="center"/>
    </xf>
    <xf numFmtId="187" fontId="3" fillId="0" borderId="0" xfId="0" applyNumberFormat="1" applyFont="1" applyFill="1" applyAlignment="1"/>
    <xf numFmtId="187" fontId="3" fillId="0" borderId="0" xfId="1" applyNumberFormat="1" applyFont="1" applyFill="1" applyAlignment="1"/>
  </cellXfs>
  <cellStyles count="2">
    <cellStyle name="จุลภาค" xfId="1" builtinId="3"/>
    <cellStyle name="ปกติ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2A708-A1E8-4373-AFD7-29434CBE5F15}">
  <dimension ref="A1:O12"/>
  <sheetViews>
    <sheetView tabSelected="1" workbookViewId="0">
      <selection activeCell="H15" sqref="H15"/>
    </sheetView>
  </sheetViews>
  <sheetFormatPr defaultRowHeight="21" x14ac:dyDescent="0.35"/>
  <cols>
    <col min="1" max="1" width="11" style="224" bestFit="1" customWidth="1"/>
    <col min="2" max="2" width="9.85546875" style="224" customWidth="1"/>
    <col min="3" max="3" width="11.7109375" style="224" bestFit="1" customWidth="1"/>
    <col min="4" max="4" width="12.42578125" style="224" bestFit="1" customWidth="1"/>
    <col min="5" max="5" width="9.7109375" style="224" bestFit="1" customWidth="1"/>
    <col min="6" max="6" width="11.28515625" style="224" bestFit="1" customWidth="1"/>
    <col min="7" max="7" width="9.28515625" style="224" bestFit="1" customWidth="1"/>
    <col min="8" max="8" width="11.28515625" style="224" bestFit="1" customWidth="1"/>
    <col min="9" max="9" width="9.28515625" style="224" bestFit="1" customWidth="1"/>
    <col min="10" max="11" width="15.140625" style="224" customWidth="1"/>
    <col min="12" max="12" width="14.42578125" style="224" customWidth="1"/>
    <col min="13" max="13" width="15.42578125" style="224" bestFit="1" customWidth="1"/>
    <col min="14" max="14" width="9.140625" style="224"/>
    <col min="15" max="15" width="12.85546875" style="224" bestFit="1" customWidth="1"/>
    <col min="16" max="16384" width="9.140625" style="224"/>
  </cols>
  <sheetData>
    <row r="1" spans="1:15" ht="24" x14ac:dyDescent="0.55000000000000004">
      <c r="A1" s="223" t="s">
        <v>654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</row>
    <row r="2" spans="1:15" ht="24" x14ac:dyDescent="0.55000000000000004">
      <c r="A2" s="225" t="s">
        <v>659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</row>
    <row r="3" spans="1:15" ht="24" x14ac:dyDescent="0.55000000000000004">
      <c r="A3" s="226" t="s">
        <v>660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</row>
    <row r="4" spans="1:15" s="228" customFormat="1" ht="66" customHeight="1" x14ac:dyDescent="0.2">
      <c r="A4" s="227" t="s">
        <v>467</v>
      </c>
      <c r="B4" s="227" t="s">
        <v>658</v>
      </c>
      <c r="C4" s="227" t="s">
        <v>645</v>
      </c>
      <c r="D4" s="227" t="s">
        <v>655</v>
      </c>
      <c r="E4" s="227"/>
      <c r="F4" s="227" t="s">
        <v>656</v>
      </c>
      <c r="G4" s="227"/>
      <c r="H4" s="227" t="s">
        <v>657</v>
      </c>
      <c r="I4" s="227"/>
      <c r="J4" s="99" t="s">
        <v>650</v>
      </c>
      <c r="K4" s="99"/>
      <c r="L4" s="99"/>
      <c r="M4" s="99"/>
    </row>
    <row r="5" spans="1:15" s="228" customFormat="1" ht="66" customHeight="1" x14ac:dyDescent="0.2">
      <c r="A5" s="227"/>
      <c r="B5" s="227"/>
      <c r="C5" s="227"/>
      <c r="D5" s="229" t="s">
        <v>647</v>
      </c>
      <c r="E5" s="229" t="s">
        <v>648</v>
      </c>
      <c r="F5" s="229" t="s">
        <v>647</v>
      </c>
      <c r="G5" s="229" t="s">
        <v>648</v>
      </c>
      <c r="H5" s="229" t="s">
        <v>647</v>
      </c>
      <c r="I5" s="229" t="s">
        <v>648</v>
      </c>
      <c r="J5" s="16" t="s">
        <v>500</v>
      </c>
      <c r="K5" s="16" t="s">
        <v>501</v>
      </c>
      <c r="L5" s="16" t="s">
        <v>502</v>
      </c>
      <c r="M5" s="16" t="s">
        <v>503</v>
      </c>
    </row>
    <row r="6" spans="1:15" s="228" customFormat="1" ht="42" x14ac:dyDescent="0.2">
      <c r="A6" s="230">
        <v>2562</v>
      </c>
      <c r="B6" s="230">
        <v>69</v>
      </c>
      <c r="C6" s="230">
        <v>51</v>
      </c>
      <c r="D6" s="231">
        <f>+'2562'!BJ76</f>
        <v>10138292.039999999</v>
      </c>
      <c r="E6" s="231">
        <f>+'2562'!BJ77</f>
        <v>198790.03999999998</v>
      </c>
      <c r="F6" s="231">
        <f>+'2562'!BP76</f>
        <v>3277800</v>
      </c>
      <c r="G6" s="231">
        <f>+'2562'!BP77</f>
        <v>64270.588235294119</v>
      </c>
      <c r="H6" s="231">
        <f>+'2562'!BY76</f>
        <v>1808310</v>
      </c>
      <c r="I6" s="231">
        <f>+'2562'!BY77</f>
        <v>35457.058823529413</v>
      </c>
      <c r="J6" s="222">
        <v>9436608</v>
      </c>
      <c r="K6" s="105">
        <f>+D6+F6-H6</f>
        <v>11607782.039999999</v>
      </c>
      <c r="L6" s="105">
        <f>+K6-J6</f>
        <v>2171174.0399999991</v>
      </c>
      <c r="M6" s="232" t="s">
        <v>651</v>
      </c>
      <c r="O6" s="233"/>
    </row>
    <row r="7" spans="1:15" s="228" customFormat="1" ht="46.5" customHeight="1" x14ac:dyDescent="0.2">
      <c r="A7" s="230">
        <v>2563</v>
      </c>
      <c r="B7" s="230">
        <v>32</v>
      </c>
      <c r="C7" s="230">
        <v>23</v>
      </c>
      <c r="D7" s="231">
        <f>+'2563'!BM39</f>
        <v>4283450.84</v>
      </c>
      <c r="E7" s="231">
        <f>+'2563'!BM40</f>
        <v>186236.99304347826</v>
      </c>
      <c r="F7" s="231">
        <f>+'2563'!BS39</f>
        <v>1850800</v>
      </c>
      <c r="G7" s="231">
        <f>+'2563'!BS40</f>
        <v>80469.565217391311</v>
      </c>
      <c r="H7" s="231">
        <f>+'2563'!CB39</f>
        <v>1080310</v>
      </c>
      <c r="I7" s="231">
        <f>+'2563'!CB40</f>
        <v>46970</v>
      </c>
      <c r="J7" s="231">
        <f>+'2563'!CE39</f>
        <v>4365000</v>
      </c>
      <c r="K7" s="231">
        <f>+D7+F7-H7</f>
        <v>5053940.84</v>
      </c>
      <c r="L7" s="231">
        <f>+K7-J7</f>
        <v>688940.83999999985</v>
      </c>
      <c r="M7" s="232" t="s">
        <v>653</v>
      </c>
    </row>
    <row r="8" spans="1:15" x14ac:dyDescent="0.35">
      <c r="K8" s="234"/>
    </row>
    <row r="11" spans="1:15" x14ac:dyDescent="0.35">
      <c r="J11" s="235"/>
      <c r="K11" s="235"/>
    </row>
    <row r="12" spans="1:15" x14ac:dyDescent="0.35">
      <c r="H12" s="234"/>
    </row>
  </sheetData>
  <mergeCells count="10">
    <mergeCell ref="A3:M3"/>
    <mergeCell ref="D4:E4"/>
    <mergeCell ref="F4:G4"/>
    <mergeCell ref="H4:I4"/>
    <mergeCell ref="A1:M1"/>
    <mergeCell ref="J4:M4"/>
    <mergeCell ref="A4:A5"/>
    <mergeCell ref="B4:B5"/>
    <mergeCell ref="C4:C5"/>
    <mergeCell ref="A2:M2"/>
  </mergeCells>
  <printOptions horizontalCentered="1"/>
  <pageMargins left="0.27559055118110237" right="0.1574803149606299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F152"/>
  <sheetViews>
    <sheetView topLeftCell="BW37" zoomScaleNormal="100" workbookViewId="0">
      <selection activeCell="CE37" sqref="CE37"/>
    </sheetView>
  </sheetViews>
  <sheetFormatPr defaultColWidth="14.42578125" defaultRowHeight="15.75" customHeight="1" x14ac:dyDescent="0.2"/>
  <cols>
    <col min="1" max="1" width="6.85546875" style="1" bestFit="1" customWidth="1"/>
    <col min="2" max="2" width="38.42578125" style="1" customWidth="1"/>
    <col min="3" max="3" width="50.28515625" style="1" customWidth="1"/>
    <col min="4" max="4" width="26.5703125" style="1" bestFit="1" customWidth="1"/>
    <col min="5" max="6" width="21.5703125" style="1" customWidth="1"/>
    <col min="7" max="7" width="24.5703125" style="1" customWidth="1"/>
    <col min="8" max="8" width="16.7109375" style="1" customWidth="1"/>
    <col min="9" max="9" width="33.42578125" style="1" customWidth="1"/>
    <col min="10" max="10" width="30.140625" style="10" customWidth="1"/>
    <col min="11" max="11" width="14.5703125" style="11" customWidth="1"/>
    <col min="12" max="12" width="20.7109375" style="11" bestFit="1" customWidth="1"/>
    <col min="13" max="13" width="7" style="11" bestFit="1" customWidth="1"/>
    <col min="14" max="14" width="8.140625" style="11" bestFit="1" customWidth="1"/>
    <col min="15" max="15" width="30" style="12" bestFit="1" customWidth="1"/>
    <col min="16" max="16" width="16.42578125" style="1" customWidth="1"/>
    <col min="17" max="17" width="80.140625" style="10" bestFit="1" customWidth="1"/>
    <col min="18" max="18" width="6.7109375" style="1" bestFit="1" customWidth="1"/>
    <col min="19" max="19" width="14" style="13" customWidth="1"/>
    <col min="20" max="20" width="14.42578125" style="13" customWidth="1"/>
    <col min="21" max="21" width="7.5703125" style="11" customWidth="1"/>
    <col min="22" max="22" width="15" style="11" customWidth="1"/>
    <col min="23" max="23" width="15.42578125" style="11" customWidth="1"/>
    <col min="24" max="24" width="7.5703125" style="11" customWidth="1"/>
    <col min="25" max="25" width="17" style="11" customWidth="1"/>
    <col min="26" max="26" width="13.7109375" style="11" customWidth="1"/>
    <col min="27" max="27" width="8.28515625" style="11" customWidth="1"/>
    <col min="28" max="28" width="13.85546875" style="11" customWidth="1"/>
    <col min="29" max="29" width="11" style="11" customWidth="1"/>
    <col min="30" max="30" width="7" style="11" customWidth="1"/>
    <col min="31" max="31" width="20.85546875" style="11" customWidth="1"/>
    <col min="32" max="32" width="19.7109375" style="11" customWidth="1"/>
    <col min="33" max="33" width="8.5703125" style="11" customWidth="1"/>
    <col min="34" max="34" width="18.140625" style="11" customWidth="1"/>
    <col min="35" max="35" width="13" style="11" customWidth="1"/>
    <col min="36" max="36" width="7.140625" style="11" customWidth="1"/>
    <col min="37" max="37" width="15.7109375" style="11" customWidth="1"/>
    <col min="38" max="38" width="11.42578125" style="11" customWidth="1"/>
    <col min="39" max="39" width="9.140625" style="11" customWidth="1"/>
    <col min="40" max="40" width="29.42578125" style="11" customWidth="1"/>
    <col min="41" max="41" width="12.28515625" style="11" customWidth="1"/>
    <col min="42" max="42" width="9.28515625" style="11" customWidth="1"/>
    <col min="43" max="43" width="24.28515625" style="11" customWidth="1"/>
    <col min="44" max="44" width="21.85546875" style="11" customWidth="1"/>
    <col min="45" max="45" width="8.5703125" style="11" customWidth="1"/>
    <col min="46" max="46" width="17.5703125" style="11" customWidth="1"/>
    <col min="47" max="47" width="17.28515625" style="11" customWidth="1"/>
    <col min="48" max="48" width="9.140625" style="11" customWidth="1"/>
    <col min="49" max="49" width="20.5703125" style="11" customWidth="1"/>
    <col min="50" max="50" width="27.7109375" style="11" customWidth="1"/>
    <col min="51" max="51" width="10.7109375" style="11" customWidth="1"/>
    <col min="52" max="52" width="16.5703125" style="11" customWidth="1"/>
    <col min="53" max="53" width="22.28515625" style="11" customWidth="1"/>
    <col min="54" max="54" width="8.42578125" style="11" customWidth="1"/>
    <col min="55" max="55" width="22.28515625" style="11" customWidth="1"/>
    <col min="56" max="56" width="18.7109375" style="11" customWidth="1"/>
    <col min="57" max="57" width="17.5703125" style="11" customWidth="1"/>
    <col min="58" max="58" width="10.7109375" style="11" customWidth="1"/>
    <col min="59" max="59" width="23.7109375" style="11" customWidth="1"/>
    <col min="60" max="60" width="16.42578125" style="11" customWidth="1"/>
    <col min="61" max="61" width="17.140625" style="11" customWidth="1"/>
    <col min="62" max="62" width="12.7109375" style="1" bestFit="1" customWidth="1"/>
    <col min="63" max="67" width="18.140625" style="13" customWidth="1"/>
    <col min="68" max="68" width="11.5703125" style="13" customWidth="1"/>
    <col min="69" max="76" width="21.5703125" style="14" customWidth="1"/>
    <col min="77" max="77" width="14.28515625" style="14" customWidth="1"/>
    <col min="78" max="78" width="11.140625" style="14" customWidth="1"/>
    <col min="79" max="79" width="10" style="14" customWidth="1"/>
    <col min="80" max="80" width="13.28515625" style="64" customWidth="1"/>
    <col min="81" max="81" width="16.140625" style="14" customWidth="1"/>
    <col min="82" max="82" width="18.85546875" style="14" bestFit="1" customWidth="1"/>
    <col min="83" max="83" width="13.42578125" style="13" bestFit="1" customWidth="1"/>
    <col min="84" max="84" width="48.140625" style="10" customWidth="1"/>
    <col min="85" max="16384" width="14.42578125" style="1"/>
  </cols>
  <sheetData>
    <row r="1" spans="1:84" s="8" customFormat="1" ht="78.75" customHeight="1" x14ac:dyDescent="0.65">
      <c r="A1" s="203" t="s">
        <v>605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204"/>
      <c r="AM1" s="204"/>
      <c r="AN1" s="204"/>
      <c r="AO1" s="204"/>
      <c r="AP1" s="204"/>
      <c r="AQ1" s="204"/>
      <c r="AR1" s="204"/>
      <c r="AS1" s="204"/>
      <c r="AT1" s="204"/>
      <c r="AU1" s="204"/>
      <c r="AV1" s="204"/>
      <c r="AW1" s="204"/>
      <c r="AX1" s="204"/>
      <c r="AY1" s="204"/>
      <c r="AZ1" s="204"/>
      <c r="BA1" s="204"/>
      <c r="BB1" s="204"/>
      <c r="BC1" s="204"/>
      <c r="BD1" s="204"/>
      <c r="BE1" s="204"/>
      <c r="BF1" s="204"/>
      <c r="BG1" s="204"/>
      <c r="BH1" s="204"/>
      <c r="BI1" s="204"/>
      <c r="BJ1" s="204"/>
      <c r="BK1" s="204"/>
      <c r="BL1" s="204"/>
      <c r="BM1" s="204"/>
      <c r="BN1" s="204"/>
      <c r="BO1" s="204"/>
      <c r="BP1" s="204"/>
      <c r="BQ1" s="204"/>
      <c r="BR1" s="204"/>
      <c r="BS1" s="204"/>
      <c r="BT1" s="204"/>
      <c r="BU1" s="204"/>
      <c r="BV1" s="204"/>
      <c r="BW1" s="204"/>
      <c r="BX1" s="204"/>
      <c r="BY1" s="204"/>
      <c r="BZ1" s="204"/>
      <c r="CA1" s="204"/>
      <c r="CB1" s="204"/>
      <c r="CC1" s="204"/>
      <c r="CD1" s="204"/>
      <c r="CE1" s="204"/>
      <c r="CF1" s="204"/>
    </row>
    <row r="2" spans="1:84" s="8" customFormat="1" ht="27.75" x14ac:dyDescent="0.2">
      <c r="A2" s="149" t="s">
        <v>604</v>
      </c>
      <c r="B2" s="149"/>
      <c r="I2" s="150"/>
      <c r="J2" s="143"/>
      <c r="K2" s="144"/>
      <c r="L2" s="144"/>
      <c r="M2" s="144"/>
      <c r="N2" s="144"/>
      <c r="O2" s="145"/>
      <c r="Q2" s="143"/>
      <c r="S2" s="146"/>
      <c r="T2" s="146"/>
      <c r="U2" s="144"/>
      <c r="V2" s="144"/>
      <c r="W2" s="144"/>
      <c r="X2" s="144"/>
      <c r="Y2" s="144"/>
      <c r="Z2" s="144"/>
      <c r="AA2" s="144"/>
      <c r="AB2" s="144"/>
      <c r="AC2" s="144"/>
      <c r="AD2" s="144"/>
      <c r="AE2" s="144"/>
      <c r="AF2" s="144"/>
      <c r="AG2" s="144"/>
      <c r="AH2" s="144"/>
      <c r="AI2" s="144"/>
      <c r="AJ2" s="144"/>
      <c r="AK2" s="144"/>
      <c r="AL2" s="144"/>
      <c r="AM2" s="144"/>
      <c r="AN2" s="144"/>
      <c r="AO2" s="144"/>
      <c r="AP2" s="144"/>
      <c r="AQ2" s="144"/>
      <c r="AR2" s="144"/>
      <c r="AS2" s="144"/>
      <c r="AT2" s="144"/>
      <c r="AU2" s="144"/>
      <c r="AV2" s="144"/>
      <c r="AW2" s="144"/>
      <c r="AX2" s="144"/>
      <c r="AY2" s="144"/>
      <c r="AZ2" s="144"/>
      <c r="BA2" s="144"/>
      <c r="BB2" s="144"/>
      <c r="BC2" s="144"/>
      <c r="BD2" s="144"/>
      <c r="BE2" s="144"/>
      <c r="BF2" s="144"/>
      <c r="BG2" s="144"/>
      <c r="BH2" s="144"/>
      <c r="BI2" s="144"/>
      <c r="BK2" s="146"/>
      <c r="BL2" s="146"/>
      <c r="BM2" s="146"/>
      <c r="BN2" s="146"/>
      <c r="BO2" s="146"/>
      <c r="BP2" s="146"/>
      <c r="BQ2" s="147"/>
      <c r="BR2" s="147"/>
      <c r="BS2" s="147"/>
      <c r="BT2" s="147"/>
      <c r="BU2" s="147"/>
      <c r="BV2" s="147"/>
      <c r="BW2" s="147"/>
      <c r="BX2" s="147"/>
      <c r="BY2" s="147"/>
      <c r="BZ2" s="147"/>
      <c r="CA2" s="147"/>
      <c r="CB2" s="148"/>
      <c r="CC2" s="147"/>
      <c r="CD2" s="147"/>
      <c r="CE2" s="146"/>
      <c r="CF2" s="143"/>
    </row>
    <row r="3" spans="1:84" s="2" customFormat="1" ht="24" x14ac:dyDescent="0.2">
      <c r="A3" s="110" t="s">
        <v>509</v>
      </c>
      <c r="B3" s="134" t="s">
        <v>554</v>
      </c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75" t="s">
        <v>555</v>
      </c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3" t="s">
        <v>489</v>
      </c>
    </row>
    <row r="4" spans="1:84" s="2" customFormat="1" ht="24" x14ac:dyDescent="0.2">
      <c r="A4" s="110"/>
      <c r="B4" s="73" t="s">
        <v>0</v>
      </c>
      <c r="C4" s="97" t="s">
        <v>1</v>
      </c>
      <c r="D4" s="97"/>
      <c r="E4" s="97"/>
      <c r="F4" s="73" t="s">
        <v>476</v>
      </c>
      <c r="G4" s="73" t="s">
        <v>477</v>
      </c>
      <c r="H4" s="73" t="s">
        <v>478</v>
      </c>
      <c r="I4" s="98" t="s">
        <v>479</v>
      </c>
      <c r="J4" s="98"/>
      <c r="K4" s="73" t="s">
        <v>482</v>
      </c>
      <c r="L4" s="73"/>
      <c r="M4" s="73"/>
      <c r="N4" s="73"/>
      <c r="O4" s="73"/>
      <c r="P4" s="73" t="s">
        <v>490</v>
      </c>
      <c r="Q4" s="73" t="s">
        <v>485</v>
      </c>
      <c r="R4" s="74" t="s">
        <v>469</v>
      </c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 t="s">
        <v>471</v>
      </c>
      <c r="AH4" s="74"/>
      <c r="AI4" s="74"/>
      <c r="AJ4" s="74"/>
      <c r="AK4" s="74"/>
      <c r="AL4" s="74"/>
      <c r="AM4" s="74" t="s">
        <v>470</v>
      </c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 t="s">
        <v>472</v>
      </c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98" t="s">
        <v>495</v>
      </c>
      <c r="BK4" s="99" t="s">
        <v>494</v>
      </c>
      <c r="BL4" s="99"/>
      <c r="BM4" s="99"/>
      <c r="BN4" s="99"/>
      <c r="BO4" s="99"/>
      <c r="BP4" s="99"/>
      <c r="BQ4" s="99" t="s">
        <v>493</v>
      </c>
      <c r="BR4" s="99"/>
      <c r="BS4" s="99"/>
      <c r="BT4" s="99"/>
      <c r="BU4" s="99"/>
      <c r="BV4" s="99"/>
      <c r="BW4" s="99"/>
      <c r="BX4" s="99"/>
      <c r="BY4" s="99"/>
      <c r="BZ4" s="99" t="s">
        <v>496</v>
      </c>
      <c r="CA4" s="99" t="s">
        <v>497</v>
      </c>
      <c r="CB4" s="99" t="s">
        <v>556</v>
      </c>
      <c r="CC4" s="99"/>
      <c r="CD4" s="99"/>
      <c r="CE4" s="99"/>
      <c r="CF4" s="73"/>
    </row>
    <row r="5" spans="1:84" s="7" customFormat="1" ht="24" x14ac:dyDescent="0.2">
      <c r="A5" s="110"/>
      <c r="B5" s="73"/>
      <c r="C5" s="73" t="s">
        <v>473</v>
      </c>
      <c r="D5" s="73" t="s">
        <v>474</v>
      </c>
      <c r="E5" s="73" t="s">
        <v>475</v>
      </c>
      <c r="F5" s="73"/>
      <c r="G5" s="73"/>
      <c r="H5" s="73"/>
      <c r="I5" s="98" t="s">
        <v>480</v>
      </c>
      <c r="J5" s="73" t="s">
        <v>481</v>
      </c>
      <c r="K5" s="73" t="s">
        <v>483</v>
      </c>
      <c r="L5" s="75" t="s">
        <v>468</v>
      </c>
      <c r="M5" s="75"/>
      <c r="N5" s="75"/>
      <c r="O5" s="75"/>
      <c r="P5" s="73"/>
      <c r="Q5" s="73"/>
      <c r="R5" s="98" t="s">
        <v>2</v>
      </c>
      <c r="S5" s="98"/>
      <c r="T5" s="98"/>
      <c r="U5" s="73" t="s">
        <v>3</v>
      </c>
      <c r="V5" s="73"/>
      <c r="W5" s="73"/>
      <c r="X5" s="98" t="s">
        <v>6</v>
      </c>
      <c r="Y5" s="98"/>
      <c r="Z5" s="98"/>
      <c r="AA5" s="73" t="s">
        <v>9</v>
      </c>
      <c r="AB5" s="73"/>
      <c r="AC5" s="73"/>
      <c r="AD5" s="73" t="s">
        <v>12</v>
      </c>
      <c r="AE5" s="73"/>
      <c r="AF5" s="73"/>
      <c r="AG5" s="73" t="s">
        <v>33</v>
      </c>
      <c r="AH5" s="73"/>
      <c r="AI5" s="73"/>
      <c r="AJ5" s="73" t="s">
        <v>36</v>
      </c>
      <c r="AK5" s="73"/>
      <c r="AL5" s="73"/>
      <c r="AM5" s="73" t="s">
        <v>21</v>
      </c>
      <c r="AN5" s="73"/>
      <c r="AO5" s="73"/>
      <c r="AP5" s="73" t="s">
        <v>24</v>
      </c>
      <c r="AQ5" s="73"/>
      <c r="AR5" s="73"/>
      <c r="AS5" s="73" t="s">
        <v>27</v>
      </c>
      <c r="AT5" s="73"/>
      <c r="AU5" s="73"/>
      <c r="AV5" s="73" t="s">
        <v>30</v>
      </c>
      <c r="AW5" s="73"/>
      <c r="AX5" s="73"/>
      <c r="AY5" s="73" t="s">
        <v>18</v>
      </c>
      <c r="AZ5" s="73"/>
      <c r="BA5" s="73"/>
      <c r="BB5" s="73" t="s">
        <v>42</v>
      </c>
      <c r="BC5" s="73"/>
      <c r="BD5" s="73"/>
      <c r="BE5" s="73"/>
      <c r="BF5" s="73" t="s">
        <v>46</v>
      </c>
      <c r="BG5" s="73"/>
      <c r="BH5" s="73"/>
      <c r="BI5" s="73"/>
      <c r="BJ5" s="98"/>
      <c r="BK5" s="99"/>
      <c r="BL5" s="99"/>
      <c r="BM5" s="99"/>
      <c r="BN5" s="99"/>
      <c r="BO5" s="99"/>
      <c r="BP5" s="99"/>
      <c r="BQ5" s="99"/>
      <c r="BR5" s="99"/>
      <c r="BS5" s="99"/>
      <c r="BT5" s="99"/>
      <c r="BU5" s="99"/>
      <c r="BV5" s="99"/>
      <c r="BW5" s="99"/>
      <c r="BX5" s="99"/>
      <c r="BY5" s="99"/>
      <c r="BZ5" s="99"/>
      <c r="CA5" s="99"/>
      <c r="CB5" s="99"/>
      <c r="CC5" s="99"/>
      <c r="CD5" s="99"/>
      <c r="CE5" s="99"/>
      <c r="CF5" s="73"/>
    </row>
    <row r="6" spans="1:84" ht="216" x14ac:dyDescent="0.2">
      <c r="A6" s="110"/>
      <c r="B6" s="73"/>
      <c r="C6" s="73"/>
      <c r="D6" s="73"/>
      <c r="E6" s="73"/>
      <c r="F6" s="73"/>
      <c r="G6" s="73"/>
      <c r="H6" s="73"/>
      <c r="I6" s="98"/>
      <c r="J6" s="73"/>
      <c r="K6" s="73"/>
      <c r="L6" s="15" t="s">
        <v>469</v>
      </c>
      <c r="M6" s="15" t="s">
        <v>471</v>
      </c>
      <c r="N6" s="15" t="s">
        <v>470</v>
      </c>
      <c r="O6" s="15" t="s">
        <v>484</v>
      </c>
      <c r="P6" s="73"/>
      <c r="Q6" s="73"/>
      <c r="R6" s="36"/>
      <c r="S6" s="16" t="s">
        <v>492</v>
      </c>
      <c r="T6" s="16" t="s">
        <v>491</v>
      </c>
      <c r="U6" s="17"/>
      <c r="V6" s="18" t="s">
        <v>4</v>
      </c>
      <c r="W6" s="18" t="s">
        <v>5</v>
      </c>
      <c r="X6" s="17"/>
      <c r="Y6" s="18" t="s">
        <v>7</v>
      </c>
      <c r="Z6" s="18" t="s">
        <v>8</v>
      </c>
      <c r="AA6" s="36"/>
      <c r="AB6" s="70" t="s">
        <v>10</v>
      </c>
      <c r="AC6" s="70" t="s">
        <v>11</v>
      </c>
      <c r="AD6" s="36"/>
      <c r="AE6" s="70" t="s">
        <v>13</v>
      </c>
      <c r="AF6" s="70" t="s">
        <v>14</v>
      </c>
      <c r="AG6" s="36"/>
      <c r="AH6" s="70" t="s">
        <v>34</v>
      </c>
      <c r="AI6" s="70" t="s">
        <v>35</v>
      </c>
      <c r="AJ6" s="36"/>
      <c r="AK6" s="70" t="s">
        <v>37</v>
      </c>
      <c r="AL6" s="70" t="s">
        <v>38</v>
      </c>
      <c r="AM6" s="36"/>
      <c r="AN6" s="70" t="s">
        <v>22</v>
      </c>
      <c r="AO6" s="70" t="s">
        <v>23</v>
      </c>
      <c r="AP6" s="36"/>
      <c r="AQ6" s="70" t="s">
        <v>25</v>
      </c>
      <c r="AR6" s="70" t="s">
        <v>26</v>
      </c>
      <c r="AS6" s="71"/>
      <c r="AT6" s="15" t="s">
        <v>28</v>
      </c>
      <c r="AU6" s="15" t="s">
        <v>29</v>
      </c>
      <c r="AV6" s="71"/>
      <c r="AW6" s="15" t="s">
        <v>31</v>
      </c>
      <c r="AX6" s="15" t="s">
        <v>32</v>
      </c>
      <c r="AY6" s="71"/>
      <c r="AZ6" s="70" t="s">
        <v>19</v>
      </c>
      <c r="BA6" s="70" t="s">
        <v>20</v>
      </c>
      <c r="BB6" s="36"/>
      <c r="BC6" s="70" t="s">
        <v>43</v>
      </c>
      <c r="BD6" s="70" t="s">
        <v>44</v>
      </c>
      <c r="BE6" s="70" t="s">
        <v>45</v>
      </c>
      <c r="BF6" s="36"/>
      <c r="BG6" s="70" t="s">
        <v>47</v>
      </c>
      <c r="BH6" s="70" t="s">
        <v>48</v>
      </c>
      <c r="BI6" s="70" t="s">
        <v>49</v>
      </c>
      <c r="BJ6" s="98"/>
      <c r="BK6" s="16" t="s">
        <v>561</v>
      </c>
      <c r="BL6" s="16" t="s">
        <v>560</v>
      </c>
      <c r="BM6" s="16" t="s">
        <v>559</v>
      </c>
      <c r="BN6" s="16" t="s">
        <v>558</v>
      </c>
      <c r="BO6" s="16" t="s">
        <v>557</v>
      </c>
      <c r="BP6" s="16" t="s">
        <v>495</v>
      </c>
      <c r="BQ6" s="16" t="s">
        <v>562</v>
      </c>
      <c r="BR6" s="16" t="s">
        <v>563</v>
      </c>
      <c r="BS6" s="16" t="s">
        <v>564</v>
      </c>
      <c r="BT6" s="16" t="s">
        <v>565</v>
      </c>
      <c r="BU6" s="16" t="s">
        <v>566</v>
      </c>
      <c r="BV6" s="16" t="s">
        <v>567</v>
      </c>
      <c r="BW6" s="16" t="s">
        <v>568</v>
      </c>
      <c r="BX6" s="16" t="s">
        <v>569</v>
      </c>
      <c r="BY6" s="16" t="s">
        <v>495</v>
      </c>
      <c r="BZ6" s="99"/>
      <c r="CA6" s="99"/>
      <c r="CB6" s="16" t="s">
        <v>500</v>
      </c>
      <c r="CC6" s="16" t="s">
        <v>501</v>
      </c>
      <c r="CD6" s="16" t="s">
        <v>502</v>
      </c>
      <c r="CE6" s="16" t="s">
        <v>503</v>
      </c>
      <c r="CF6" s="73"/>
    </row>
    <row r="7" spans="1:84" ht="21" x14ac:dyDescent="0.2">
      <c r="A7" s="114">
        <v>1</v>
      </c>
      <c r="B7" s="20" t="s">
        <v>510</v>
      </c>
      <c r="C7" s="20" t="s">
        <v>51</v>
      </c>
      <c r="D7" s="21" t="s">
        <v>52</v>
      </c>
      <c r="E7" s="20" t="s">
        <v>53</v>
      </c>
      <c r="F7" s="20" t="s">
        <v>54</v>
      </c>
      <c r="G7" s="20" t="s">
        <v>55</v>
      </c>
      <c r="H7" s="20" t="s">
        <v>56</v>
      </c>
      <c r="I7" s="20" t="s">
        <v>57</v>
      </c>
      <c r="J7" s="22" t="s">
        <v>69</v>
      </c>
      <c r="K7" s="23" t="s">
        <v>59</v>
      </c>
      <c r="L7" s="23" t="s">
        <v>214</v>
      </c>
      <c r="M7" s="23" t="s">
        <v>214</v>
      </c>
      <c r="N7" s="23" t="s">
        <v>214</v>
      </c>
      <c r="O7" s="24" t="s">
        <v>214</v>
      </c>
      <c r="P7" s="20" t="s">
        <v>58</v>
      </c>
      <c r="Q7" s="22" t="s">
        <v>60</v>
      </c>
      <c r="R7" s="23" t="s">
        <v>61</v>
      </c>
      <c r="S7" s="25">
        <v>800</v>
      </c>
      <c r="T7" s="25">
        <f>+S7*53.42</f>
        <v>42736</v>
      </c>
      <c r="U7" s="23" t="s">
        <v>62</v>
      </c>
      <c r="V7" s="68" t="s">
        <v>214</v>
      </c>
      <c r="W7" s="23" t="s">
        <v>214</v>
      </c>
      <c r="X7" s="20" t="s">
        <v>61</v>
      </c>
      <c r="Y7" s="23" t="s">
        <v>306</v>
      </c>
      <c r="Z7" s="23">
        <v>0</v>
      </c>
      <c r="AA7" s="24" t="s">
        <v>62</v>
      </c>
      <c r="AB7" s="34" t="s">
        <v>214</v>
      </c>
      <c r="AC7" s="34" t="s">
        <v>214</v>
      </c>
      <c r="AD7" s="24" t="s">
        <v>62</v>
      </c>
      <c r="AE7" s="34" t="s">
        <v>214</v>
      </c>
      <c r="AF7" s="34" t="s">
        <v>214</v>
      </c>
      <c r="AG7" s="23" t="s">
        <v>62</v>
      </c>
      <c r="AH7" s="30" t="s">
        <v>214</v>
      </c>
      <c r="AI7" s="30" t="s">
        <v>214</v>
      </c>
      <c r="AJ7" s="23" t="s">
        <v>62</v>
      </c>
      <c r="AK7" s="30" t="s">
        <v>214</v>
      </c>
      <c r="AL7" s="30" t="s">
        <v>214</v>
      </c>
      <c r="AM7" s="23" t="s">
        <v>62</v>
      </c>
      <c r="AN7" s="30" t="s">
        <v>214</v>
      </c>
      <c r="AO7" s="30" t="s">
        <v>214</v>
      </c>
      <c r="AP7" s="23" t="s">
        <v>62</v>
      </c>
      <c r="AQ7" s="30" t="s">
        <v>214</v>
      </c>
      <c r="AR7" s="30" t="s">
        <v>214</v>
      </c>
      <c r="AS7" s="23" t="s">
        <v>62</v>
      </c>
      <c r="AT7" s="30" t="s">
        <v>214</v>
      </c>
      <c r="AU7" s="30" t="s">
        <v>214</v>
      </c>
      <c r="AV7" s="23" t="s">
        <v>62</v>
      </c>
      <c r="AW7" s="30" t="s">
        <v>214</v>
      </c>
      <c r="AX7" s="30" t="s">
        <v>214</v>
      </c>
      <c r="AY7" s="23" t="s">
        <v>61</v>
      </c>
      <c r="AZ7" s="23" t="s">
        <v>572</v>
      </c>
      <c r="BA7" s="23" t="s">
        <v>573</v>
      </c>
      <c r="BB7" s="23" t="s">
        <v>62</v>
      </c>
      <c r="BC7" s="30" t="s">
        <v>214</v>
      </c>
      <c r="BD7" s="30" t="s">
        <v>214</v>
      </c>
      <c r="BE7" s="30" t="s">
        <v>214</v>
      </c>
      <c r="BF7" s="23" t="s">
        <v>58</v>
      </c>
      <c r="BG7" s="30" t="s">
        <v>214</v>
      </c>
      <c r="BH7" s="30" t="s">
        <v>214</v>
      </c>
      <c r="BI7" s="30" t="s">
        <v>214</v>
      </c>
      <c r="BJ7" s="27">
        <f>SUM(T7,W7,Z7,AC7,AF7,AI7,AL7,AO7,AR7,AU7,AX7,BA7,BE7,BI7)</f>
        <v>42736</v>
      </c>
      <c r="BK7" s="28" t="s">
        <v>58</v>
      </c>
      <c r="BL7" s="28">
        <f>2500*10</f>
        <v>25000</v>
      </c>
      <c r="BM7" s="28" t="s">
        <v>58</v>
      </c>
      <c r="BN7" s="28" t="s">
        <v>58</v>
      </c>
      <c r="BO7" s="28">
        <v>9500</v>
      </c>
      <c r="BP7" s="25">
        <f>SUM(BK7:BO7)</f>
        <v>34500</v>
      </c>
      <c r="BQ7" s="28" t="s">
        <v>58</v>
      </c>
      <c r="BR7" s="28" t="s">
        <v>58</v>
      </c>
      <c r="BS7" s="28" t="s">
        <v>63</v>
      </c>
      <c r="BT7" s="28" t="s">
        <v>58</v>
      </c>
      <c r="BU7" s="28" t="s">
        <v>58</v>
      </c>
      <c r="BV7" s="28" t="s">
        <v>58</v>
      </c>
      <c r="BW7" s="28" t="s">
        <v>58</v>
      </c>
      <c r="BX7" s="28" t="s">
        <v>58</v>
      </c>
      <c r="BY7" s="25">
        <f>SUM(BQ7:BX7)</f>
        <v>0</v>
      </c>
      <c r="BZ7" s="28">
        <f>+BJ7-BY7</f>
        <v>42736</v>
      </c>
      <c r="CA7" s="28">
        <f>+BP7+BZ7</f>
        <v>77236</v>
      </c>
      <c r="CB7" s="135">
        <f>8000*12</f>
        <v>96000</v>
      </c>
      <c r="CC7" s="28">
        <f>+CA7</f>
        <v>77236</v>
      </c>
      <c r="CD7" s="28">
        <f>+CC7-CB7</f>
        <v>-18764</v>
      </c>
      <c r="CE7" s="109" t="str">
        <f>IF(CB7&lt;CC7,"เพิ่มขึ้น","ลดลง")</f>
        <v>ลดลง</v>
      </c>
      <c r="CF7" s="22" t="s">
        <v>64</v>
      </c>
    </row>
    <row r="8" spans="1:84" ht="21" x14ac:dyDescent="0.2">
      <c r="A8" s="114">
        <v>2</v>
      </c>
      <c r="B8" s="20" t="s">
        <v>511</v>
      </c>
      <c r="C8" s="20" t="s">
        <v>65</v>
      </c>
      <c r="D8" s="21" t="s">
        <v>66</v>
      </c>
      <c r="E8" s="21" t="s">
        <v>66</v>
      </c>
      <c r="F8" s="20" t="s">
        <v>54</v>
      </c>
      <c r="G8" s="20" t="s">
        <v>67</v>
      </c>
      <c r="H8" s="20" t="s">
        <v>56</v>
      </c>
      <c r="I8" s="20" t="s">
        <v>68</v>
      </c>
      <c r="J8" s="22" t="s">
        <v>69</v>
      </c>
      <c r="K8" s="23" t="s">
        <v>58</v>
      </c>
      <c r="L8" s="23" t="s">
        <v>214</v>
      </c>
      <c r="M8" s="23" t="s">
        <v>214</v>
      </c>
      <c r="N8" s="23" t="s">
        <v>214</v>
      </c>
      <c r="O8" s="24" t="s">
        <v>214</v>
      </c>
      <c r="P8" s="20" t="s">
        <v>486</v>
      </c>
      <c r="Q8" s="22" t="s">
        <v>60</v>
      </c>
      <c r="R8" s="23" t="s">
        <v>61</v>
      </c>
      <c r="S8" s="25" t="s">
        <v>70</v>
      </c>
      <c r="T8" s="25">
        <v>40000</v>
      </c>
      <c r="U8" s="23" t="s">
        <v>62</v>
      </c>
      <c r="V8" s="68" t="s">
        <v>214</v>
      </c>
      <c r="W8" s="23" t="s">
        <v>214</v>
      </c>
      <c r="X8" s="20" t="s">
        <v>61</v>
      </c>
      <c r="Y8" s="23" t="s">
        <v>306</v>
      </c>
      <c r="Z8" s="23">
        <v>0</v>
      </c>
      <c r="AA8" s="24" t="s">
        <v>62</v>
      </c>
      <c r="AB8" s="34" t="s">
        <v>214</v>
      </c>
      <c r="AC8" s="34" t="s">
        <v>214</v>
      </c>
      <c r="AD8" s="24" t="s">
        <v>61</v>
      </c>
      <c r="AE8" s="23" t="s">
        <v>306</v>
      </c>
      <c r="AF8" s="24" t="s">
        <v>214</v>
      </c>
      <c r="AG8" s="23" t="s">
        <v>62</v>
      </c>
      <c r="AH8" s="30" t="s">
        <v>214</v>
      </c>
      <c r="AI8" s="30" t="s">
        <v>214</v>
      </c>
      <c r="AJ8" s="23" t="s">
        <v>62</v>
      </c>
      <c r="AK8" s="30" t="s">
        <v>214</v>
      </c>
      <c r="AL8" s="30" t="s">
        <v>214</v>
      </c>
      <c r="AM8" s="23" t="s">
        <v>62</v>
      </c>
      <c r="AN8" s="30" t="s">
        <v>214</v>
      </c>
      <c r="AO8" s="30" t="s">
        <v>214</v>
      </c>
      <c r="AP8" s="23" t="s">
        <v>62</v>
      </c>
      <c r="AQ8" s="30" t="s">
        <v>214</v>
      </c>
      <c r="AR8" s="30" t="s">
        <v>214</v>
      </c>
      <c r="AS8" s="23" t="s">
        <v>62</v>
      </c>
      <c r="AT8" s="30" t="s">
        <v>214</v>
      </c>
      <c r="AU8" s="30" t="s">
        <v>214</v>
      </c>
      <c r="AV8" s="23" t="s">
        <v>61</v>
      </c>
      <c r="AW8" s="24" t="s">
        <v>306</v>
      </c>
      <c r="AX8" s="23" t="s">
        <v>214</v>
      </c>
      <c r="AY8" s="23" t="s">
        <v>62</v>
      </c>
      <c r="AZ8" s="30" t="s">
        <v>214</v>
      </c>
      <c r="BA8" s="30" t="s">
        <v>214</v>
      </c>
      <c r="BB8" s="23" t="s">
        <v>62</v>
      </c>
      <c r="BC8" s="30" t="s">
        <v>214</v>
      </c>
      <c r="BD8" s="30" t="s">
        <v>214</v>
      </c>
      <c r="BE8" s="30" t="s">
        <v>214</v>
      </c>
      <c r="BF8" s="23" t="s">
        <v>58</v>
      </c>
      <c r="BG8" s="30" t="s">
        <v>214</v>
      </c>
      <c r="BH8" s="30" t="s">
        <v>214</v>
      </c>
      <c r="BI8" s="30" t="s">
        <v>214</v>
      </c>
      <c r="BJ8" s="27">
        <f>SUM(T8,W8,Z8,AC8,AF8,AI8,AL8,AO8,AR8,AU8,AX8,BA8,BE8,BI8)</f>
        <v>40000</v>
      </c>
      <c r="BK8" s="28" t="s">
        <v>58</v>
      </c>
      <c r="BL8" s="28">
        <f>5000*12</f>
        <v>60000</v>
      </c>
      <c r="BM8" s="28" t="s">
        <v>58</v>
      </c>
      <c r="BN8" s="28" t="s">
        <v>58</v>
      </c>
      <c r="BO8" s="28">
        <v>9500</v>
      </c>
      <c r="BP8" s="25">
        <f>SUM(BK8:BO8)</f>
        <v>69500</v>
      </c>
      <c r="BQ8" s="28" t="s">
        <v>58</v>
      </c>
      <c r="BR8" s="28">
        <v>2000</v>
      </c>
      <c r="BS8" s="28" t="s">
        <v>58</v>
      </c>
      <c r="BT8" s="28" t="s">
        <v>58</v>
      </c>
      <c r="BU8" s="28" t="s">
        <v>58</v>
      </c>
      <c r="BV8" s="28" t="s">
        <v>58</v>
      </c>
      <c r="BW8" s="28" t="s">
        <v>58</v>
      </c>
      <c r="BX8" s="28" t="s">
        <v>58</v>
      </c>
      <c r="BY8" s="28">
        <f>SUM(BQ8:BX8)</f>
        <v>2000</v>
      </c>
      <c r="BZ8" s="28">
        <f>+BJ8-BY8</f>
        <v>38000</v>
      </c>
      <c r="CA8" s="28">
        <f>+BP8+BZ8</f>
        <v>107500</v>
      </c>
      <c r="CB8" s="135">
        <v>80000</v>
      </c>
      <c r="CC8" s="28">
        <f>+CA8</f>
        <v>107500</v>
      </c>
      <c r="CD8" s="28">
        <f>+CC8-CB8</f>
        <v>27500</v>
      </c>
      <c r="CE8" s="109" t="str">
        <f>IF(CB8&lt;CC8,"เพิ่มขึ้น","ลดลง")</f>
        <v>เพิ่มขึ้น</v>
      </c>
      <c r="CF8" s="22" t="s">
        <v>71</v>
      </c>
    </row>
    <row r="9" spans="1:84" ht="21" x14ac:dyDescent="0.2">
      <c r="A9" s="114">
        <v>3</v>
      </c>
      <c r="B9" s="20" t="s">
        <v>72</v>
      </c>
      <c r="C9" s="20" t="s">
        <v>73</v>
      </c>
      <c r="D9" s="21" t="s">
        <v>74</v>
      </c>
      <c r="E9" s="21" t="s">
        <v>75</v>
      </c>
      <c r="F9" s="20" t="s">
        <v>76</v>
      </c>
      <c r="G9" s="20" t="s">
        <v>67</v>
      </c>
      <c r="H9" s="20" t="s">
        <v>56</v>
      </c>
      <c r="I9" s="20" t="s">
        <v>57</v>
      </c>
      <c r="J9" s="22" t="s">
        <v>601</v>
      </c>
      <c r="K9" s="23" t="s">
        <v>59</v>
      </c>
      <c r="L9" s="23" t="s">
        <v>214</v>
      </c>
      <c r="M9" s="23" t="s">
        <v>214</v>
      </c>
      <c r="N9" s="23" t="s">
        <v>214</v>
      </c>
      <c r="O9" s="24" t="s">
        <v>214</v>
      </c>
      <c r="P9" s="20" t="s">
        <v>486</v>
      </c>
      <c r="Q9" s="22" t="s">
        <v>77</v>
      </c>
      <c r="R9" s="23" t="s">
        <v>61</v>
      </c>
      <c r="S9" s="25">
        <f>3*272</f>
        <v>816</v>
      </c>
      <c r="T9" s="25">
        <f>+S9*53.42</f>
        <v>43590.720000000001</v>
      </c>
      <c r="U9" s="23" t="s">
        <v>62</v>
      </c>
      <c r="V9" s="68" t="s">
        <v>214</v>
      </c>
      <c r="W9" s="23" t="s">
        <v>214</v>
      </c>
      <c r="X9" s="20" t="s">
        <v>62</v>
      </c>
      <c r="Y9" s="30" t="s">
        <v>214</v>
      </c>
      <c r="Z9" s="30" t="s">
        <v>214</v>
      </c>
      <c r="AA9" s="24" t="s">
        <v>62</v>
      </c>
      <c r="AB9" s="34" t="s">
        <v>214</v>
      </c>
      <c r="AC9" s="34" t="s">
        <v>214</v>
      </c>
      <c r="AD9" s="24" t="s">
        <v>61</v>
      </c>
      <c r="AE9" s="24">
        <v>200</v>
      </c>
      <c r="AF9" s="24">
        <v>10000</v>
      </c>
      <c r="AG9" s="23" t="s">
        <v>61</v>
      </c>
      <c r="AH9" s="23">
        <v>100</v>
      </c>
      <c r="AI9" s="23">
        <v>7000</v>
      </c>
      <c r="AJ9" s="23" t="s">
        <v>61</v>
      </c>
      <c r="AK9" s="23">
        <v>60</v>
      </c>
      <c r="AL9" s="23">
        <v>6000</v>
      </c>
      <c r="AM9" s="23" t="s">
        <v>62</v>
      </c>
      <c r="AN9" s="30" t="s">
        <v>214</v>
      </c>
      <c r="AO9" s="30" t="s">
        <v>214</v>
      </c>
      <c r="AP9" s="23" t="s">
        <v>62</v>
      </c>
      <c r="AQ9" s="30" t="s">
        <v>214</v>
      </c>
      <c r="AR9" s="30" t="s">
        <v>214</v>
      </c>
      <c r="AS9" s="23" t="s">
        <v>62</v>
      </c>
      <c r="AT9" s="30" t="s">
        <v>214</v>
      </c>
      <c r="AU9" s="30" t="s">
        <v>214</v>
      </c>
      <c r="AV9" s="23" t="s">
        <v>61</v>
      </c>
      <c r="AW9" s="23">
        <v>5000</v>
      </c>
      <c r="AX9" s="23">
        <v>15000</v>
      </c>
      <c r="AY9" s="23" t="s">
        <v>61</v>
      </c>
      <c r="AZ9" s="23">
        <v>10</v>
      </c>
      <c r="BA9" s="23">
        <v>5000</v>
      </c>
      <c r="BB9" s="23" t="s">
        <v>62</v>
      </c>
      <c r="BC9" s="30" t="s">
        <v>214</v>
      </c>
      <c r="BD9" s="30" t="s">
        <v>214</v>
      </c>
      <c r="BE9" s="30" t="s">
        <v>214</v>
      </c>
      <c r="BF9" s="23" t="s">
        <v>59</v>
      </c>
      <c r="BG9" s="23" t="s">
        <v>78</v>
      </c>
      <c r="BH9" s="23">
        <v>80</v>
      </c>
      <c r="BI9" s="23">
        <v>5000</v>
      </c>
      <c r="BJ9" s="27">
        <f>SUM(T9,W9,Z9,AC9,AF9,AI9,AL9,AO9,AR9,AU9,AX9,BA9,BE9,BI9)</f>
        <v>91590.720000000001</v>
      </c>
      <c r="BK9" s="28">
        <f>12000*12</f>
        <v>144000</v>
      </c>
      <c r="BL9" s="28">
        <f>3500*12</f>
        <v>42000</v>
      </c>
      <c r="BM9" s="28" t="s">
        <v>58</v>
      </c>
      <c r="BN9" s="28" t="s">
        <v>58</v>
      </c>
      <c r="BO9" s="28">
        <v>9500</v>
      </c>
      <c r="BP9" s="25">
        <f>SUM(BK9:BO9)</f>
        <v>195500</v>
      </c>
      <c r="BQ9" s="28">
        <v>3000</v>
      </c>
      <c r="BR9" s="28">
        <v>5000</v>
      </c>
      <c r="BS9" s="28" t="s">
        <v>58</v>
      </c>
      <c r="BT9" s="28">
        <v>24000</v>
      </c>
      <c r="BU9" s="28">
        <v>95</v>
      </c>
      <c r="BV9" s="28" t="s">
        <v>58</v>
      </c>
      <c r="BW9" s="28" t="s">
        <v>58</v>
      </c>
      <c r="BX9" s="28" t="s">
        <v>58</v>
      </c>
      <c r="BY9" s="28">
        <f>SUM(BQ9:BX9)</f>
        <v>32095</v>
      </c>
      <c r="BZ9" s="28">
        <f>+BJ9-BY9</f>
        <v>59495.72</v>
      </c>
      <c r="CA9" s="28">
        <f>+BP9+BZ9</f>
        <v>254995.72</v>
      </c>
      <c r="CB9" s="135">
        <f>20000*12</f>
        <v>240000</v>
      </c>
      <c r="CC9" s="28">
        <f>+CA9</f>
        <v>254995.72</v>
      </c>
      <c r="CD9" s="28">
        <f>+CC9-CB9</f>
        <v>14995.720000000001</v>
      </c>
      <c r="CE9" s="109" t="str">
        <f>IF(CB9&lt;CC9,"เพิ่มขึ้น","ลดลง")</f>
        <v>เพิ่มขึ้น</v>
      </c>
      <c r="CF9" s="26" t="s">
        <v>58</v>
      </c>
    </row>
    <row r="10" spans="1:84" ht="42" x14ac:dyDescent="0.2">
      <c r="A10" s="114">
        <v>4</v>
      </c>
      <c r="B10" s="20" t="s">
        <v>512</v>
      </c>
      <c r="C10" s="20" t="s">
        <v>79</v>
      </c>
      <c r="D10" s="21" t="s">
        <v>80</v>
      </c>
      <c r="E10" s="27"/>
      <c r="F10" s="20" t="s">
        <v>81</v>
      </c>
      <c r="G10" s="20" t="s">
        <v>67</v>
      </c>
      <c r="H10" s="20" t="s">
        <v>82</v>
      </c>
      <c r="I10" s="20" t="s">
        <v>57</v>
      </c>
      <c r="J10" s="22" t="s">
        <v>69</v>
      </c>
      <c r="K10" s="23" t="s">
        <v>58</v>
      </c>
      <c r="L10" s="23" t="s">
        <v>214</v>
      </c>
      <c r="M10" s="23" t="s">
        <v>214</v>
      </c>
      <c r="N10" s="23" t="s">
        <v>214</v>
      </c>
      <c r="O10" s="112" t="s">
        <v>214</v>
      </c>
      <c r="P10" s="20" t="s">
        <v>58</v>
      </c>
      <c r="Q10" s="22" t="s">
        <v>83</v>
      </c>
      <c r="R10" s="23" t="s">
        <v>61</v>
      </c>
      <c r="S10" s="25">
        <v>1500</v>
      </c>
      <c r="T10" s="25">
        <f>+S10*53.42</f>
        <v>80130</v>
      </c>
      <c r="U10" s="23" t="s">
        <v>62</v>
      </c>
      <c r="V10" s="68" t="s">
        <v>214</v>
      </c>
      <c r="W10" s="23" t="s">
        <v>214</v>
      </c>
      <c r="X10" s="20" t="s">
        <v>62</v>
      </c>
      <c r="Y10" s="30" t="s">
        <v>214</v>
      </c>
      <c r="Z10" s="30" t="s">
        <v>214</v>
      </c>
      <c r="AA10" s="24" t="s">
        <v>62</v>
      </c>
      <c r="AB10" s="34" t="s">
        <v>214</v>
      </c>
      <c r="AC10" s="34" t="s">
        <v>214</v>
      </c>
      <c r="AD10" s="24" t="s">
        <v>62</v>
      </c>
      <c r="AE10" s="34" t="s">
        <v>214</v>
      </c>
      <c r="AF10" s="34" t="s">
        <v>214</v>
      </c>
      <c r="AG10" s="23" t="s">
        <v>62</v>
      </c>
      <c r="AH10" s="30" t="s">
        <v>214</v>
      </c>
      <c r="AI10" s="30" t="s">
        <v>214</v>
      </c>
      <c r="AJ10" s="23" t="s">
        <v>62</v>
      </c>
      <c r="AK10" s="30" t="s">
        <v>214</v>
      </c>
      <c r="AL10" s="30" t="s">
        <v>214</v>
      </c>
      <c r="AM10" s="23" t="s">
        <v>62</v>
      </c>
      <c r="AN10" s="30" t="s">
        <v>214</v>
      </c>
      <c r="AO10" s="30" t="s">
        <v>214</v>
      </c>
      <c r="AP10" s="23" t="s">
        <v>62</v>
      </c>
      <c r="AQ10" s="30" t="s">
        <v>214</v>
      </c>
      <c r="AR10" s="30" t="s">
        <v>214</v>
      </c>
      <c r="AS10" s="23" t="s">
        <v>62</v>
      </c>
      <c r="AT10" s="30" t="s">
        <v>214</v>
      </c>
      <c r="AU10" s="30" t="s">
        <v>214</v>
      </c>
      <c r="AV10" s="23" t="s">
        <v>61</v>
      </c>
      <c r="AW10" s="24" t="s">
        <v>306</v>
      </c>
      <c r="AX10" s="23" t="s">
        <v>214</v>
      </c>
      <c r="AY10" s="23" t="s">
        <v>62</v>
      </c>
      <c r="AZ10" s="30" t="s">
        <v>214</v>
      </c>
      <c r="BA10" s="30" t="s">
        <v>214</v>
      </c>
      <c r="BB10" s="23" t="s">
        <v>62</v>
      </c>
      <c r="BC10" s="30" t="s">
        <v>214</v>
      </c>
      <c r="BD10" s="30" t="s">
        <v>214</v>
      </c>
      <c r="BE10" s="30" t="s">
        <v>214</v>
      </c>
      <c r="BF10" s="23" t="s">
        <v>59</v>
      </c>
      <c r="BG10" s="23" t="s">
        <v>84</v>
      </c>
      <c r="BH10" s="23">
        <v>200</v>
      </c>
      <c r="BI10" s="23">
        <v>2000</v>
      </c>
      <c r="BJ10" s="27">
        <f>SUM(T10,W10,Z10,AC10,AF10,AI10,AL10,AO10,AR10,AU10,AX10,BA10,BE10,BI10)</f>
        <v>82130</v>
      </c>
      <c r="BK10" s="28" t="s">
        <v>58</v>
      </c>
      <c r="BL10" s="28">
        <f>9600+25000</f>
        <v>34600</v>
      </c>
      <c r="BM10" s="28" t="s">
        <v>58</v>
      </c>
      <c r="BN10" s="28" t="s">
        <v>58</v>
      </c>
      <c r="BO10" s="28">
        <v>9500</v>
      </c>
      <c r="BP10" s="25">
        <f>SUM(BK10:BO10)</f>
        <v>44100</v>
      </c>
      <c r="BQ10" s="28" t="s">
        <v>58</v>
      </c>
      <c r="BR10" s="28">
        <v>6000</v>
      </c>
      <c r="BS10" s="28" t="s">
        <v>58</v>
      </c>
      <c r="BT10" s="28" t="s">
        <v>58</v>
      </c>
      <c r="BU10" s="28" t="s">
        <v>58</v>
      </c>
      <c r="BV10" s="28" t="s">
        <v>58</v>
      </c>
      <c r="BW10" s="28" t="s">
        <v>58</v>
      </c>
      <c r="BX10" s="28" t="s">
        <v>58</v>
      </c>
      <c r="BY10" s="28">
        <f>SUM(BQ10:BX10)</f>
        <v>6000</v>
      </c>
      <c r="BZ10" s="28">
        <f>+BJ10-BY10</f>
        <v>76130</v>
      </c>
      <c r="CA10" s="28">
        <f>+BP10+BZ10</f>
        <v>120230</v>
      </c>
      <c r="CB10" s="135">
        <f>10000*12</f>
        <v>120000</v>
      </c>
      <c r="CC10" s="28">
        <f>+CA10</f>
        <v>120230</v>
      </c>
      <c r="CD10" s="28">
        <f>+CC10-CB10</f>
        <v>230</v>
      </c>
      <c r="CE10" s="109" t="str">
        <f>IF(CB10&lt;CC10,"เพิ่มขึ้น","ลดลง")</f>
        <v>เพิ่มขึ้น</v>
      </c>
      <c r="CF10" s="22" t="s">
        <v>85</v>
      </c>
    </row>
    <row r="11" spans="1:84" ht="21" x14ac:dyDescent="0.2">
      <c r="A11" s="114">
        <v>5</v>
      </c>
      <c r="B11" s="20" t="s">
        <v>513</v>
      </c>
      <c r="C11" s="20" t="s">
        <v>86</v>
      </c>
      <c r="D11" s="21" t="s">
        <v>87</v>
      </c>
      <c r="E11" s="27"/>
      <c r="F11" s="20" t="s">
        <v>81</v>
      </c>
      <c r="G11" s="20" t="s">
        <v>67</v>
      </c>
      <c r="H11" s="20" t="s">
        <v>82</v>
      </c>
      <c r="I11" s="20" t="s">
        <v>57</v>
      </c>
      <c r="J11" s="22" t="s">
        <v>69</v>
      </c>
      <c r="K11" s="23" t="s">
        <v>58</v>
      </c>
      <c r="L11" s="23" t="s">
        <v>214</v>
      </c>
      <c r="M11" s="23" t="s">
        <v>214</v>
      </c>
      <c r="N11" s="23" t="s">
        <v>214</v>
      </c>
      <c r="O11" s="24" t="s">
        <v>214</v>
      </c>
      <c r="P11" s="20" t="s">
        <v>58</v>
      </c>
      <c r="Q11" s="22" t="s">
        <v>88</v>
      </c>
      <c r="R11" s="23" t="s">
        <v>61</v>
      </c>
      <c r="S11" s="25">
        <v>2000</v>
      </c>
      <c r="T11" s="25">
        <f>+S11*53.42</f>
        <v>106840</v>
      </c>
      <c r="U11" s="23" t="s">
        <v>62</v>
      </c>
      <c r="V11" s="68" t="s">
        <v>214</v>
      </c>
      <c r="W11" s="23" t="s">
        <v>214</v>
      </c>
      <c r="X11" s="20" t="s">
        <v>61</v>
      </c>
      <c r="Y11" s="20">
        <v>200</v>
      </c>
      <c r="Z11" s="20">
        <v>10000</v>
      </c>
      <c r="AA11" s="24" t="s">
        <v>62</v>
      </c>
      <c r="AB11" s="34" t="s">
        <v>214</v>
      </c>
      <c r="AC11" s="34" t="s">
        <v>214</v>
      </c>
      <c r="AD11" s="24" t="s">
        <v>62</v>
      </c>
      <c r="AE11" s="34" t="s">
        <v>214</v>
      </c>
      <c r="AF11" s="34" t="s">
        <v>214</v>
      </c>
      <c r="AG11" s="23" t="s">
        <v>62</v>
      </c>
      <c r="AH11" s="30" t="s">
        <v>214</v>
      </c>
      <c r="AI11" s="30" t="s">
        <v>214</v>
      </c>
      <c r="AJ11" s="23" t="s">
        <v>62</v>
      </c>
      <c r="AK11" s="30" t="s">
        <v>214</v>
      </c>
      <c r="AL11" s="30" t="s">
        <v>214</v>
      </c>
      <c r="AM11" s="23" t="s">
        <v>62</v>
      </c>
      <c r="AN11" s="30" t="s">
        <v>214</v>
      </c>
      <c r="AO11" s="30" t="s">
        <v>214</v>
      </c>
      <c r="AP11" s="23" t="s">
        <v>62</v>
      </c>
      <c r="AQ11" s="30" t="s">
        <v>214</v>
      </c>
      <c r="AR11" s="30" t="s">
        <v>214</v>
      </c>
      <c r="AS11" s="23" t="s">
        <v>62</v>
      </c>
      <c r="AT11" s="30" t="s">
        <v>214</v>
      </c>
      <c r="AU11" s="30" t="s">
        <v>214</v>
      </c>
      <c r="AV11" s="23" t="s">
        <v>62</v>
      </c>
      <c r="AW11" s="30" t="s">
        <v>214</v>
      </c>
      <c r="AX11" s="30" t="s">
        <v>214</v>
      </c>
      <c r="AY11" s="23" t="s">
        <v>62</v>
      </c>
      <c r="AZ11" s="30" t="s">
        <v>214</v>
      </c>
      <c r="BA11" s="30" t="s">
        <v>214</v>
      </c>
      <c r="BB11" s="23" t="s">
        <v>62</v>
      </c>
      <c r="BC11" s="30" t="s">
        <v>214</v>
      </c>
      <c r="BD11" s="30" t="s">
        <v>214</v>
      </c>
      <c r="BE11" s="30" t="s">
        <v>214</v>
      </c>
      <c r="BF11" s="23" t="s">
        <v>58</v>
      </c>
      <c r="BG11" s="30" t="s">
        <v>214</v>
      </c>
      <c r="BH11" s="30" t="s">
        <v>214</v>
      </c>
      <c r="BI11" s="30" t="s">
        <v>214</v>
      </c>
      <c r="BJ11" s="27">
        <f>SUM(T11,W11,Z11,AC11,AF11,AI11,AL11,AO11,AR11,AU11,AX11,BA11,BE11,BI11)</f>
        <v>116840</v>
      </c>
      <c r="BK11" s="28" t="s">
        <v>58</v>
      </c>
      <c r="BL11" s="28">
        <v>25000</v>
      </c>
      <c r="BM11" s="28" t="s">
        <v>58</v>
      </c>
      <c r="BN11" s="28" t="s">
        <v>89</v>
      </c>
      <c r="BO11" s="28">
        <v>9500</v>
      </c>
      <c r="BP11" s="25">
        <f>SUM(BK11:BO11)</f>
        <v>34500</v>
      </c>
      <c r="BQ11" s="28" t="s">
        <v>58</v>
      </c>
      <c r="BR11" s="28">
        <v>5000</v>
      </c>
      <c r="BS11" s="28" t="s">
        <v>58</v>
      </c>
      <c r="BT11" s="28" t="s">
        <v>58</v>
      </c>
      <c r="BU11" s="28">
        <v>190</v>
      </c>
      <c r="BV11" s="28" t="s">
        <v>58</v>
      </c>
      <c r="BW11" s="28" t="s">
        <v>58</v>
      </c>
      <c r="BX11" s="28" t="s">
        <v>58</v>
      </c>
      <c r="BY11" s="28">
        <f>SUM(BQ11:BX11)</f>
        <v>5190</v>
      </c>
      <c r="BZ11" s="28">
        <f>+BJ11-BY11</f>
        <v>111650</v>
      </c>
      <c r="CA11" s="28">
        <f>+BP11+BZ11</f>
        <v>146150</v>
      </c>
      <c r="CB11" s="135">
        <v>120000</v>
      </c>
      <c r="CC11" s="28">
        <f>+CA11</f>
        <v>146150</v>
      </c>
      <c r="CD11" s="28">
        <f>+CC11-CB11</f>
        <v>26150</v>
      </c>
      <c r="CE11" s="109" t="str">
        <f>IF(CB11&lt;CC11,"เพิ่มขึ้น","ลดลง")</f>
        <v>เพิ่มขึ้น</v>
      </c>
      <c r="CF11" s="26" t="s">
        <v>58</v>
      </c>
    </row>
    <row r="12" spans="1:84" ht="21" x14ac:dyDescent="0.2">
      <c r="A12" s="114">
        <v>6</v>
      </c>
      <c r="B12" s="20" t="s">
        <v>90</v>
      </c>
      <c r="C12" s="20" t="s">
        <v>91</v>
      </c>
      <c r="D12" s="21" t="s">
        <v>92</v>
      </c>
      <c r="E12" s="20" t="s">
        <v>93</v>
      </c>
      <c r="F12" s="20" t="s">
        <v>54</v>
      </c>
      <c r="G12" s="20" t="s">
        <v>55</v>
      </c>
      <c r="H12" s="20" t="s">
        <v>94</v>
      </c>
      <c r="I12" s="20" t="s">
        <v>69</v>
      </c>
      <c r="J12" s="22" t="s">
        <v>58</v>
      </c>
      <c r="K12" s="23" t="s">
        <v>59</v>
      </c>
      <c r="L12" s="23" t="s">
        <v>214</v>
      </c>
      <c r="M12" s="23" t="s">
        <v>214</v>
      </c>
      <c r="N12" s="23" t="s">
        <v>214</v>
      </c>
      <c r="O12" s="24" t="s">
        <v>506</v>
      </c>
      <c r="P12" s="20" t="s">
        <v>58</v>
      </c>
      <c r="Q12" s="22" t="s">
        <v>95</v>
      </c>
      <c r="R12" s="23" t="s">
        <v>62</v>
      </c>
      <c r="S12" s="29" t="s">
        <v>214</v>
      </c>
      <c r="T12" s="25" t="s">
        <v>214</v>
      </c>
      <c r="U12" s="30" t="s">
        <v>62</v>
      </c>
      <c r="V12" s="68" t="s">
        <v>214</v>
      </c>
      <c r="W12" s="23" t="s">
        <v>214</v>
      </c>
      <c r="X12" s="20" t="s">
        <v>62</v>
      </c>
      <c r="Y12" s="30" t="s">
        <v>214</v>
      </c>
      <c r="Z12" s="30" t="s">
        <v>214</v>
      </c>
      <c r="AA12" s="24" t="s">
        <v>62</v>
      </c>
      <c r="AB12" s="34" t="s">
        <v>214</v>
      </c>
      <c r="AC12" s="34" t="s">
        <v>214</v>
      </c>
      <c r="AD12" s="24" t="s">
        <v>61</v>
      </c>
      <c r="AE12" s="24">
        <v>500</v>
      </c>
      <c r="AF12" s="24">
        <v>5000</v>
      </c>
      <c r="AG12" s="23" t="s">
        <v>62</v>
      </c>
      <c r="AH12" s="30" t="s">
        <v>214</v>
      </c>
      <c r="AI12" s="30" t="s">
        <v>214</v>
      </c>
      <c r="AJ12" s="23" t="s">
        <v>62</v>
      </c>
      <c r="AK12" s="30" t="s">
        <v>214</v>
      </c>
      <c r="AL12" s="30" t="s">
        <v>214</v>
      </c>
      <c r="AM12" s="23" t="s">
        <v>62</v>
      </c>
      <c r="AN12" s="30" t="s">
        <v>214</v>
      </c>
      <c r="AO12" s="30" t="s">
        <v>214</v>
      </c>
      <c r="AP12" s="23" t="s">
        <v>62</v>
      </c>
      <c r="AQ12" s="30" t="s">
        <v>214</v>
      </c>
      <c r="AR12" s="30" t="s">
        <v>214</v>
      </c>
      <c r="AS12" s="23" t="s">
        <v>62</v>
      </c>
      <c r="AT12" s="30" t="s">
        <v>214</v>
      </c>
      <c r="AU12" s="30" t="s">
        <v>214</v>
      </c>
      <c r="AV12" s="23" t="s">
        <v>62</v>
      </c>
      <c r="AW12" s="30" t="s">
        <v>214</v>
      </c>
      <c r="AX12" s="30" t="s">
        <v>214</v>
      </c>
      <c r="AY12" s="23" t="s">
        <v>62</v>
      </c>
      <c r="AZ12" s="30" t="s">
        <v>214</v>
      </c>
      <c r="BA12" s="30" t="s">
        <v>214</v>
      </c>
      <c r="BB12" s="23" t="s">
        <v>62</v>
      </c>
      <c r="BC12" s="30" t="s">
        <v>214</v>
      </c>
      <c r="BD12" s="30" t="s">
        <v>214</v>
      </c>
      <c r="BE12" s="30" t="s">
        <v>214</v>
      </c>
      <c r="BF12" s="23" t="s">
        <v>58</v>
      </c>
      <c r="BG12" s="30" t="s">
        <v>214</v>
      </c>
      <c r="BH12" s="30" t="s">
        <v>214</v>
      </c>
      <c r="BI12" s="30" t="s">
        <v>214</v>
      </c>
      <c r="BJ12" s="27">
        <f>SUM(T12,W12,Z12,AC12,AF12,AI12,AL12,AO12,AR12,AU12,AX12,BA12,BE12,BI12)</f>
        <v>5000</v>
      </c>
      <c r="BK12" s="28" t="s">
        <v>58</v>
      </c>
      <c r="BL12" s="28">
        <f>7500*12</f>
        <v>90000</v>
      </c>
      <c r="BM12" s="28" t="s">
        <v>58</v>
      </c>
      <c r="BN12" s="28" t="s">
        <v>58</v>
      </c>
      <c r="BO12" s="28">
        <v>9500</v>
      </c>
      <c r="BP12" s="25">
        <f>SUM(BK12:BO12)</f>
        <v>99500</v>
      </c>
      <c r="BQ12" s="28" t="s">
        <v>58</v>
      </c>
      <c r="BR12" s="28">
        <v>1000</v>
      </c>
      <c r="BS12" s="28" t="s">
        <v>58</v>
      </c>
      <c r="BT12" s="28" t="s">
        <v>58</v>
      </c>
      <c r="BU12" s="28" t="s">
        <v>58</v>
      </c>
      <c r="BV12" s="28" t="s">
        <v>58</v>
      </c>
      <c r="BW12" s="28" t="s">
        <v>58</v>
      </c>
      <c r="BX12" s="28" t="s">
        <v>58</v>
      </c>
      <c r="BY12" s="28">
        <f>SUM(BQ12:BX12)</f>
        <v>1000</v>
      </c>
      <c r="BZ12" s="28">
        <f>+BJ12-BY12</f>
        <v>4000</v>
      </c>
      <c r="CA12" s="28">
        <f>+BP12+BZ12</f>
        <v>103500</v>
      </c>
      <c r="CB12" s="135">
        <f>9500*12</f>
        <v>114000</v>
      </c>
      <c r="CC12" s="28">
        <f>+CA12</f>
        <v>103500</v>
      </c>
      <c r="CD12" s="28">
        <f>+CC12-CB12</f>
        <v>-10500</v>
      </c>
      <c r="CE12" s="109" t="str">
        <f>IF(CB12&lt;CC12,"เพิ่มขึ้น","ลดลง")</f>
        <v>ลดลง</v>
      </c>
      <c r="CF12" s="26" t="s">
        <v>58</v>
      </c>
    </row>
    <row r="13" spans="1:84" ht="21" x14ac:dyDescent="0.2">
      <c r="A13" s="114">
        <v>7</v>
      </c>
      <c r="B13" s="20" t="s">
        <v>96</v>
      </c>
      <c r="C13" s="20" t="s">
        <v>97</v>
      </c>
      <c r="D13" s="20" t="s">
        <v>98</v>
      </c>
      <c r="E13" s="20" t="s">
        <v>99</v>
      </c>
      <c r="F13" s="20" t="s">
        <v>76</v>
      </c>
      <c r="G13" s="20" t="s">
        <v>67</v>
      </c>
      <c r="H13" s="20" t="s">
        <v>82</v>
      </c>
      <c r="I13" s="20" t="s">
        <v>57</v>
      </c>
      <c r="J13" s="22" t="s">
        <v>601</v>
      </c>
      <c r="K13" s="23" t="s">
        <v>59</v>
      </c>
      <c r="L13" s="23" t="s">
        <v>214</v>
      </c>
      <c r="M13" s="23" t="s">
        <v>214</v>
      </c>
      <c r="N13" s="23" t="s">
        <v>214</v>
      </c>
      <c r="O13" s="24" t="s">
        <v>214</v>
      </c>
      <c r="P13" s="20" t="s">
        <v>486</v>
      </c>
      <c r="Q13" s="22" t="s">
        <v>100</v>
      </c>
      <c r="R13" s="23" t="s">
        <v>61</v>
      </c>
      <c r="S13" s="25">
        <f>272*10</f>
        <v>2720</v>
      </c>
      <c r="T13" s="25">
        <f>+S13*53.42</f>
        <v>145302.39999999999</v>
      </c>
      <c r="U13" s="23" t="s">
        <v>62</v>
      </c>
      <c r="V13" s="68" t="s">
        <v>214</v>
      </c>
      <c r="W13" s="23" t="s">
        <v>214</v>
      </c>
      <c r="X13" s="20" t="s">
        <v>61</v>
      </c>
      <c r="Y13" s="20">
        <v>3000</v>
      </c>
      <c r="Z13" s="20">
        <v>240000</v>
      </c>
      <c r="AA13" s="24" t="s">
        <v>61</v>
      </c>
      <c r="AB13" s="24">
        <v>200</v>
      </c>
      <c r="AC13" s="24">
        <v>8000</v>
      </c>
      <c r="AD13" s="24" t="s">
        <v>61</v>
      </c>
      <c r="AE13" s="24">
        <v>100</v>
      </c>
      <c r="AF13" s="24">
        <v>4000</v>
      </c>
      <c r="AG13" s="23" t="s">
        <v>62</v>
      </c>
      <c r="AH13" s="30" t="s">
        <v>214</v>
      </c>
      <c r="AI13" s="30" t="s">
        <v>214</v>
      </c>
      <c r="AJ13" s="23" t="s">
        <v>62</v>
      </c>
      <c r="AK13" s="30" t="s">
        <v>214</v>
      </c>
      <c r="AL13" s="30" t="s">
        <v>214</v>
      </c>
      <c r="AM13" s="23" t="s">
        <v>61</v>
      </c>
      <c r="AN13" s="23">
        <v>1000</v>
      </c>
      <c r="AO13" s="23">
        <v>5000</v>
      </c>
      <c r="AP13" s="23" t="s">
        <v>61</v>
      </c>
      <c r="AQ13" s="23">
        <v>6</v>
      </c>
      <c r="AR13" s="23">
        <v>4000</v>
      </c>
      <c r="AS13" s="23" t="s">
        <v>62</v>
      </c>
      <c r="AT13" s="30" t="s">
        <v>214</v>
      </c>
      <c r="AU13" s="30" t="s">
        <v>214</v>
      </c>
      <c r="AV13" s="23" t="s">
        <v>61</v>
      </c>
      <c r="AW13" s="23">
        <v>2</v>
      </c>
      <c r="AX13" s="23">
        <v>1000</v>
      </c>
      <c r="AY13" s="23" t="s">
        <v>61</v>
      </c>
      <c r="AZ13" s="23">
        <v>1</v>
      </c>
      <c r="BA13" s="23">
        <v>600</v>
      </c>
      <c r="BB13" s="23" t="s">
        <v>62</v>
      </c>
      <c r="BC13" s="30" t="s">
        <v>214</v>
      </c>
      <c r="BD13" s="30" t="s">
        <v>214</v>
      </c>
      <c r="BE13" s="30" t="s">
        <v>214</v>
      </c>
      <c r="BF13" s="23" t="s">
        <v>59</v>
      </c>
      <c r="BG13" s="23" t="s">
        <v>101</v>
      </c>
      <c r="BH13" s="23">
        <v>100</v>
      </c>
      <c r="BI13" s="23">
        <v>1000</v>
      </c>
      <c r="BJ13" s="27">
        <f>SUM(T13,W13,Z13,AC13,AF13,AI13,AL13,AO13,AR13,AU13,AX13,BA13,BE13,BI13)</f>
        <v>408902.40000000002</v>
      </c>
      <c r="BK13" s="28">
        <f>6000*12</f>
        <v>72000</v>
      </c>
      <c r="BL13" s="28">
        <f>2500*10</f>
        <v>25000</v>
      </c>
      <c r="BM13" s="28">
        <f>2000*12</f>
        <v>24000</v>
      </c>
      <c r="BN13" s="28" t="s">
        <v>58</v>
      </c>
      <c r="BO13" s="28" t="s">
        <v>58</v>
      </c>
      <c r="BP13" s="25">
        <f>SUM(BK13:BO13)</f>
        <v>121000</v>
      </c>
      <c r="BQ13" s="28">
        <v>10000</v>
      </c>
      <c r="BR13" s="28">
        <v>3000</v>
      </c>
      <c r="BS13" s="28">
        <v>5000</v>
      </c>
      <c r="BT13" s="28">
        <v>50000</v>
      </c>
      <c r="BU13" s="28" t="s">
        <v>58</v>
      </c>
      <c r="BV13" s="28">
        <v>4000</v>
      </c>
      <c r="BW13" s="28">
        <v>20000</v>
      </c>
      <c r="BX13" s="28">
        <v>3000</v>
      </c>
      <c r="BY13" s="28">
        <f>SUM(BQ13:BX13)</f>
        <v>95000</v>
      </c>
      <c r="BZ13" s="28">
        <f>+BJ13-BY13</f>
        <v>313902.40000000002</v>
      </c>
      <c r="CA13" s="28">
        <f>+BP13+BZ13</f>
        <v>434902.4</v>
      </c>
      <c r="CB13" s="135">
        <v>336000</v>
      </c>
      <c r="CC13" s="28">
        <f>+CA13</f>
        <v>434902.4</v>
      </c>
      <c r="CD13" s="28">
        <f>+CC13-CB13</f>
        <v>98902.400000000023</v>
      </c>
      <c r="CE13" s="109" t="str">
        <f>IF(CB13&lt;CC13,"เพิ่มขึ้น","ลดลง")</f>
        <v>เพิ่มขึ้น</v>
      </c>
      <c r="CF13" s="22" t="s">
        <v>102</v>
      </c>
    </row>
    <row r="14" spans="1:84" ht="21" x14ac:dyDescent="0.2">
      <c r="A14" s="114">
        <v>8</v>
      </c>
      <c r="B14" s="20" t="s">
        <v>514</v>
      </c>
      <c r="C14" s="20" t="s">
        <v>103</v>
      </c>
      <c r="D14" s="21" t="s">
        <v>104</v>
      </c>
      <c r="E14" s="21" t="s">
        <v>104</v>
      </c>
      <c r="F14" s="20" t="s">
        <v>76</v>
      </c>
      <c r="G14" s="20" t="s">
        <v>55</v>
      </c>
      <c r="H14" s="20" t="s">
        <v>82</v>
      </c>
      <c r="I14" s="20" t="s">
        <v>57</v>
      </c>
      <c r="J14" s="22" t="s">
        <v>69</v>
      </c>
      <c r="K14" s="23" t="s">
        <v>58</v>
      </c>
      <c r="L14" s="23" t="s">
        <v>214</v>
      </c>
      <c r="M14" s="23" t="s">
        <v>214</v>
      </c>
      <c r="N14" s="23" t="s">
        <v>214</v>
      </c>
      <c r="O14" s="24" t="s">
        <v>214</v>
      </c>
      <c r="P14" s="20" t="s">
        <v>58</v>
      </c>
      <c r="Q14" s="22" t="s">
        <v>60</v>
      </c>
      <c r="R14" s="23" t="s">
        <v>61</v>
      </c>
      <c r="S14" s="25">
        <v>2700</v>
      </c>
      <c r="T14" s="25">
        <f>+S14*53.42</f>
        <v>144234</v>
      </c>
      <c r="U14" s="23" t="s">
        <v>62</v>
      </c>
      <c r="V14" s="68" t="s">
        <v>214</v>
      </c>
      <c r="W14" s="23" t="s">
        <v>214</v>
      </c>
      <c r="X14" s="20" t="s">
        <v>61</v>
      </c>
      <c r="Y14" s="20">
        <v>100</v>
      </c>
      <c r="Z14" s="20">
        <v>5000</v>
      </c>
      <c r="AA14" s="24" t="s">
        <v>62</v>
      </c>
      <c r="AB14" s="34" t="s">
        <v>214</v>
      </c>
      <c r="AC14" s="34" t="s">
        <v>214</v>
      </c>
      <c r="AD14" s="24" t="s">
        <v>61</v>
      </c>
      <c r="AE14" s="23" t="s">
        <v>306</v>
      </c>
      <c r="AF14" s="24" t="s">
        <v>214</v>
      </c>
      <c r="AG14" s="23" t="s">
        <v>62</v>
      </c>
      <c r="AH14" s="30" t="s">
        <v>214</v>
      </c>
      <c r="AI14" s="30" t="s">
        <v>214</v>
      </c>
      <c r="AJ14" s="23" t="s">
        <v>62</v>
      </c>
      <c r="AK14" s="30" t="s">
        <v>214</v>
      </c>
      <c r="AL14" s="30" t="s">
        <v>214</v>
      </c>
      <c r="AM14" s="23" t="s">
        <v>62</v>
      </c>
      <c r="AN14" s="30" t="s">
        <v>214</v>
      </c>
      <c r="AO14" s="30" t="s">
        <v>214</v>
      </c>
      <c r="AP14" s="23" t="s">
        <v>61</v>
      </c>
      <c r="AQ14" s="24" t="s">
        <v>306</v>
      </c>
      <c r="AR14" s="23" t="s">
        <v>214</v>
      </c>
      <c r="AS14" s="23" t="s">
        <v>62</v>
      </c>
      <c r="AT14" s="30" t="s">
        <v>214</v>
      </c>
      <c r="AU14" s="30" t="s">
        <v>214</v>
      </c>
      <c r="AV14" s="23" t="s">
        <v>62</v>
      </c>
      <c r="AW14" s="30" t="s">
        <v>214</v>
      </c>
      <c r="AX14" s="30" t="s">
        <v>214</v>
      </c>
      <c r="AY14" s="23" t="s">
        <v>62</v>
      </c>
      <c r="AZ14" s="30" t="s">
        <v>214</v>
      </c>
      <c r="BA14" s="30" t="s">
        <v>214</v>
      </c>
      <c r="BB14" s="23" t="s">
        <v>62</v>
      </c>
      <c r="BC14" s="30" t="s">
        <v>214</v>
      </c>
      <c r="BD14" s="30" t="s">
        <v>214</v>
      </c>
      <c r="BE14" s="30" t="s">
        <v>214</v>
      </c>
      <c r="BF14" s="23" t="s">
        <v>58</v>
      </c>
      <c r="BG14" s="30" t="s">
        <v>214</v>
      </c>
      <c r="BH14" s="30" t="s">
        <v>214</v>
      </c>
      <c r="BI14" s="30" t="s">
        <v>214</v>
      </c>
      <c r="BJ14" s="27">
        <f>SUM(T14,W14,Z14,AC14,AF14,AI14,AL14,AO14,AR14,AU14,AX14,BA14,BE14,BI14)</f>
        <v>149234</v>
      </c>
      <c r="BK14" s="28" t="s">
        <v>58</v>
      </c>
      <c r="BL14" s="28">
        <f>2500*10</f>
        <v>25000</v>
      </c>
      <c r="BM14" s="28" t="s">
        <v>58</v>
      </c>
      <c r="BN14" s="28" t="s">
        <v>58</v>
      </c>
      <c r="BO14" s="28">
        <v>9500</v>
      </c>
      <c r="BP14" s="25">
        <f>SUM(BK14:BO14)</f>
        <v>34500</v>
      </c>
      <c r="BQ14" s="28" t="s">
        <v>58</v>
      </c>
      <c r="BR14" s="28" t="s">
        <v>58</v>
      </c>
      <c r="BS14" s="28" t="s">
        <v>58</v>
      </c>
      <c r="BT14" s="28" t="s">
        <v>58</v>
      </c>
      <c r="BU14" s="28" t="s">
        <v>58</v>
      </c>
      <c r="BV14" s="28" t="s">
        <v>58</v>
      </c>
      <c r="BW14" s="28" t="s">
        <v>58</v>
      </c>
      <c r="BX14" s="28" t="s">
        <v>105</v>
      </c>
      <c r="BY14" s="28">
        <f>SUM(BQ14:BX14)</f>
        <v>0</v>
      </c>
      <c r="BZ14" s="28">
        <f>+BJ14-BY14</f>
        <v>149234</v>
      </c>
      <c r="CA14" s="28">
        <f>+BP14+BZ14</f>
        <v>183734</v>
      </c>
      <c r="CB14" s="135">
        <v>180000</v>
      </c>
      <c r="CC14" s="28">
        <f>+CA14</f>
        <v>183734</v>
      </c>
      <c r="CD14" s="28">
        <f>+CC14-CB14</f>
        <v>3734</v>
      </c>
      <c r="CE14" s="109" t="str">
        <f>IF(CB14&lt;CC14,"เพิ่มขึ้น","ลดลง")</f>
        <v>เพิ่มขึ้น</v>
      </c>
      <c r="CF14" s="22" t="s">
        <v>58</v>
      </c>
    </row>
    <row r="15" spans="1:84" ht="63" x14ac:dyDescent="0.2">
      <c r="A15" s="114">
        <v>9</v>
      </c>
      <c r="B15" s="20" t="s">
        <v>106</v>
      </c>
      <c r="C15" s="20" t="s">
        <v>107</v>
      </c>
      <c r="D15" s="21" t="s">
        <v>108</v>
      </c>
      <c r="E15" s="20" t="s">
        <v>109</v>
      </c>
      <c r="F15" s="20" t="s">
        <v>81</v>
      </c>
      <c r="G15" s="20" t="s">
        <v>55</v>
      </c>
      <c r="H15" s="20" t="s">
        <v>110</v>
      </c>
      <c r="I15" s="20" t="s">
        <v>57</v>
      </c>
      <c r="J15" s="22" t="s">
        <v>69</v>
      </c>
      <c r="K15" s="23" t="s">
        <v>59</v>
      </c>
      <c r="L15" s="23" t="s">
        <v>214</v>
      </c>
      <c r="M15" s="23" t="s">
        <v>214</v>
      </c>
      <c r="N15" s="23" t="s">
        <v>214</v>
      </c>
      <c r="O15" s="24" t="s">
        <v>214</v>
      </c>
      <c r="P15" s="20" t="s">
        <v>486</v>
      </c>
      <c r="Q15" s="22" t="s">
        <v>60</v>
      </c>
      <c r="R15" s="23" t="s">
        <v>61</v>
      </c>
      <c r="S15" s="25">
        <v>1120</v>
      </c>
      <c r="T15" s="25">
        <f>+S15*53.42</f>
        <v>59830.400000000001</v>
      </c>
      <c r="U15" s="23" t="s">
        <v>62</v>
      </c>
      <c r="V15" s="68" t="s">
        <v>214</v>
      </c>
      <c r="W15" s="23" t="s">
        <v>214</v>
      </c>
      <c r="X15" s="20" t="s">
        <v>62</v>
      </c>
      <c r="Y15" s="30" t="s">
        <v>214</v>
      </c>
      <c r="Z15" s="30" t="s">
        <v>214</v>
      </c>
      <c r="AA15" s="24" t="s">
        <v>61</v>
      </c>
      <c r="AB15" s="24">
        <v>200</v>
      </c>
      <c r="AC15" s="24">
        <v>4000</v>
      </c>
      <c r="AD15" s="24" t="s">
        <v>61</v>
      </c>
      <c r="AE15" s="24">
        <v>100</v>
      </c>
      <c r="AF15" s="24">
        <v>3000</v>
      </c>
      <c r="AG15" s="23" t="s">
        <v>62</v>
      </c>
      <c r="AH15" s="30" t="s">
        <v>214</v>
      </c>
      <c r="AI15" s="30" t="s">
        <v>214</v>
      </c>
      <c r="AJ15" s="23" t="s">
        <v>62</v>
      </c>
      <c r="AK15" s="30" t="s">
        <v>214</v>
      </c>
      <c r="AL15" s="30" t="s">
        <v>214</v>
      </c>
      <c r="AM15" s="23" t="s">
        <v>62</v>
      </c>
      <c r="AN15" s="30" t="s">
        <v>214</v>
      </c>
      <c r="AO15" s="30" t="s">
        <v>214</v>
      </c>
      <c r="AP15" s="23" t="s">
        <v>62</v>
      </c>
      <c r="AQ15" s="30" t="s">
        <v>214</v>
      </c>
      <c r="AR15" s="30" t="s">
        <v>214</v>
      </c>
      <c r="AS15" s="23" t="s">
        <v>62</v>
      </c>
      <c r="AT15" s="30" t="s">
        <v>214</v>
      </c>
      <c r="AU15" s="30" t="s">
        <v>214</v>
      </c>
      <c r="AV15" s="23" t="s">
        <v>62</v>
      </c>
      <c r="AW15" s="30" t="s">
        <v>214</v>
      </c>
      <c r="AX15" s="30" t="s">
        <v>214</v>
      </c>
      <c r="AY15" s="23" t="s">
        <v>62</v>
      </c>
      <c r="AZ15" s="30" t="s">
        <v>214</v>
      </c>
      <c r="BA15" s="30" t="s">
        <v>214</v>
      </c>
      <c r="BB15" s="23" t="s">
        <v>61</v>
      </c>
      <c r="BC15" s="23" t="s">
        <v>111</v>
      </c>
      <c r="BD15" s="23" t="s">
        <v>112</v>
      </c>
      <c r="BE15" s="23">
        <v>40000</v>
      </c>
      <c r="BF15" s="23" t="s">
        <v>58</v>
      </c>
      <c r="BG15" s="30" t="s">
        <v>214</v>
      </c>
      <c r="BH15" s="30" t="s">
        <v>214</v>
      </c>
      <c r="BI15" s="30" t="s">
        <v>214</v>
      </c>
      <c r="BJ15" s="27">
        <f>SUM(T15,W15,Z15,AC15,AF15,AI15,AL15,AO15,AR15,AU15,AX15,BA15,BE15,BI15)</f>
        <v>106830.39999999999</v>
      </c>
      <c r="BK15" s="28" t="s">
        <v>58</v>
      </c>
      <c r="BL15" s="28">
        <v>25000</v>
      </c>
      <c r="BM15" s="28" t="s">
        <v>58</v>
      </c>
      <c r="BN15" s="28" t="s">
        <v>58</v>
      </c>
      <c r="BO15" s="28">
        <v>9500</v>
      </c>
      <c r="BP15" s="25">
        <f>SUM(BK15:BO15)</f>
        <v>34500</v>
      </c>
      <c r="BQ15" s="28">
        <v>1000</v>
      </c>
      <c r="BR15" s="28">
        <v>4000</v>
      </c>
      <c r="BS15" s="28" t="s">
        <v>58</v>
      </c>
      <c r="BT15" s="28" t="s">
        <v>58</v>
      </c>
      <c r="BU15" s="28" t="s">
        <v>58</v>
      </c>
      <c r="BV15" s="28" t="s">
        <v>58</v>
      </c>
      <c r="BW15" s="28" t="s">
        <v>58</v>
      </c>
      <c r="BX15" s="28" t="s">
        <v>58</v>
      </c>
      <c r="BY15" s="28">
        <f>SUM(BQ15:BX15)</f>
        <v>5000</v>
      </c>
      <c r="BZ15" s="28">
        <f>+BJ15-BY15</f>
        <v>101830.39999999999</v>
      </c>
      <c r="CA15" s="28">
        <f>+BP15+BZ15</f>
        <v>136330.4</v>
      </c>
      <c r="CB15" s="135">
        <v>120000</v>
      </c>
      <c r="CC15" s="28">
        <f>+CA15</f>
        <v>136330.4</v>
      </c>
      <c r="CD15" s="28">
        <f>+CC15-CB15</f>
        <v>16330.399999999994</v>
      </c>
      <c r="CE15" s="109" t="str">
        <f>IF(CB15&lt;CC15,"เพิ่มขึ้น","ลดลง")</f>
        <v>เพิ่มขึ้น</v>
      </c>
      <c r="CF15" s="22" t="s">
        <v>113</v>
      </c>
    </row>
    <row r="16" spans="1:84" ht="42" x14ac:dyDescent="0.2">
      <c r="A16" s="114">
        <v>10</v>
      </c>
      <c r="B16" s="20" t="s">
        <v>114</v>
      </c>
      <c r="C16" s="20" t="s">
        <v>115</v>
      </c>
      <c r="D16" s="21" t="s">
        <v>116</v>
      </c>
      <c r="E16" s="27"/>
      <c r="F16" s="20" t="s">
        <v>81</v>
      </c>
      <c r="G16" s="20" t="s">
        <v>117</v>
      </c>
      <c r="H16" s="20" t="s">
        <v>82</v>
      </c>
      <c r="I16" s="20" t="s">
        <v>57</v>
      </c>
      <c r="J16" s="22" t="s">
        <v>601</v>
      </c>
      <c r="K16" s="23" t="s">
        <v>59</v>
      </c>
      <c r="L16" s="23" t="s">
        <v>214</v>
      </c>
      <c r="M16" s="23" t="s">
        <v>214</v>
      </c>
      <c r="N16" s="23" t="s">
        <v>214</v>
      </c>
      <c r="O16" s="24" t="s">
        <v>119</v>
      </c>
      <c r="P16" s="22" t="s">
        <v>58</v>
      </c>
      <c r="Q16" s="22" t="s">
        <v>60</v>
      </c>
      <c r="R16" s="23" t="s">
        <v>61</v>
      </c>
      <c r="S16" s="25">
        <v>1800</v>
      </c>
      <c r="T16" s="25">
        <f>+S16*53.42</f>
        <v>96156</v>
      </c>
      <c r="U16" s="23" t="s">
        <v>62</v>
      </c>
      <c r="V16" s="68" t="s">
        <v>214</v>
      </c>
      <c r="W16" s="23" t="s">
        <v>214</v>
      </c>
      <c r="X16" s="20" t="s">
        <v>62</v>
      </c>
      <c r="Y16" s="30" t="s">
        <v>214</v>
      </c>
      <c r="Z16" s="30" t="s">
        <v>214</v>
      </c>
      <c r="AA16" s="24" t="s">
        <v>62</v>
      </c>
      <c r="AB16" s="34" t="s">
        <v>214</v>
      </c>
      <c r="AC16" s="34" t="s">
        <v>214</v>
      </c>
      <c r="AD16" s="24" t="s">
        <v>61</v>
      </c>
      <c r="AE16" s="24">
        <v>25</v>
      </c>
      <c r="AF16" s="24">
        <v>1000</v>
      </c>
      <c r="AG16" s="23" t="s">
        <v>62</v>
      </c>
      <c r="AH16" s="30" t="s">
        <v>214</v>
      </c>
      <c r="AI16" s="30" t="s">
        <v>214</v>
      </c>
      <c r="AJ16" s="23" t="s">
        <v>62</v>
      </c>
      <c r="AK16" s="30" t="s">
        <v>214</v>
      </c>
      <c r="AL16" s="30" t="s">
        <v>214</v>
      </c>
      <c r="AM16" s="23" t="s">
        <v>62</v>
      </c>
      <c r="AN16" s="30" t="s">
        <v>214</v>
      </c>
      <c r="AO16" s="30" t="s">
        <v>214</v>
      </c>
      <c r="AP16" s="23" t="s">
        <v>62</v>
      </c>
      <c r="AQ16" s="30" t="s">
        <v>214</v>
      </c>
      <c r="AR16" s="30" t="s">
        <v>214</v>
      </c>
      <c r="AS16" s="23" t="s">
        <v>62</v>
      </c>
      <c r="AT16" s="30" t="s">
        <v>214</v>
      </c>
      <c r="AU16" s="30" t="s">
        <v>214</v>
      </c>
      <c r="AV16" s="23" t="s">
        <v>62</v>
      </c>
      <c r="AW16" s="30" t="s">
        <v>214</v>
      </c>
      <c r="AX16" s="30" t="s">
        <v>214</v>
      </c>
      <c r="AY16" s="23" t="s">
        <v>62</v>
      </c>
      <c r="AZ16" s="30" t="s">
        <v>214</v>
      </c>
      <c r="BA16" s="30" t="s">
        <v>214</v>
      </c>
      <c r="BB16" s="23" t="s">
        <v>62</v>
      </c>
      <c r="BC16" s="30" t="s">
        <v>214</v>
      </c>
      <c r="BD16" s="30" t="s">
        <v>214</v>
      </c>
      <c r="BE16" s="30" t="s">
        <v>214</v>
      </c>
      <c r="BF16" s="23" t="s">
        <v>59</v>
      </c>
      <c r="BG16" s="23" t="s">
        <v>120</v>
      </c>
      <c r="BH16" s="23">
        <v>100</v>
      </c>
      <c r="BI16" s="23">
        <v>1000</v>
      </c>
      <c r="BJ16" s="27">
        <f>SUM(T16,W16,Z16,AC16,AF16,AI16,AL16,AO16,AR16,AU16,AX16,BA16,BE16,BI16)</f>
        <v>98156</v>
      </c>
      <c r="BK16" s="28" t="s">
        <v>58</v>
      </c>
      <c r="BL16" s="28">
        <v>25000</v>
      </c>
      <c r="BM16" s="28">
        <v>5000</v>
      </c>
      <c r="BN16" s="28" t="s">
        <v>58</v>
      </c>
      <c r="BO16" s="28">
        <v>9500</v>
      </c>
      <c r="BP16" s="25">
        <f>SUM(BK16:BO16)</f>
        <v>39500</v>
      </c>
      <c r="BQ16" s="28">
        <v>5000</v>
      </c>
      <c r="BR16" s="28">
        <v>1000</v>
      </c>
      <c r="BS16" s="28" t="s">
        <v>58</v>
      </c>
      <c r="BT16" s="28" t="s">
        <v>58</v>
      </c>
      <c r="BU16" s="28" t="s">
        <v>58</v>
      </c>
      <c r="BV16" s="28" t="s">
        <v>58</v>
      </c>
      <c r="BW16" s="28" t="s">
        <v>58</v>
      </c>
      <c r="BX16" s="28" t="s">
        <v>58</v>
      </c>
      <c r="BY16" s="28">
        <f>SUM(BQ16:BX16)</f>
        <v>6000</v>
      </c>
      <c r="BZ16" s="28">
        <f>+BJ16-BY16</f>
        <v>92156</v>
      </c>
      <c r="CA16" s="28">
        <f>+BP16+BZ16</f>
        <v>131656</v>
      </c>
      <c r="CB16" s="135">
        <v>120000</v>
      </c>
      <c r="CC16" s="28">
        <f>+CA16</f>
        <v>131656</v>
      </c>
      <c r="CD16" s="28">
        <f>+CC16-CB16</f>
        <v>11656</v>
      </c>
      <c r="CE16" s="109" t="str">
        <f>IF(CB16&lt;CC16,"เพิ่มขึ้น","ลดลง")</f>
        <v>เพิ่มขึ้น</v>
      </c>
      <c r="CF16" s="22" t="s">
        <v>121</v>
      </c>
    </row>
    <row r="17" spans="1:84" ht="42" x14ac:dyDescent="0.2">
      <c r="A17" s="114">
        <v>11</v>
      </c>
      <c r="B17" s="20" t="s">
        <v>122</v>
      </c>
      <c r="C17" s="20" t="s">
        <v>123</v>
      </c>
      <c r="D17" s="21" t="s">
        <v>124</v>
      </c>
      <c r="E17" s="20" t="s">
        <v>122</v>
      </c>
      <c r="F17" s="20" t="s">
        <v>81</v>
      </c>
      <c r="G17" s="20" t="s">
        <v>117</v>
      </c>
      <c r="H17" s="20" t="s">
        <v>110</v>
      </c>
      <c r="I17" s="20" t="s">
        <v>69</v>
      </c>
      <c r="J17" s="22" t="s">
        <v>57</v>
      </c>
      <c r="K17" s="23" t="s">
        <v>58</v>
      </c>
      <c r="L17" s="31" t="s">
        <v>125</v>
      </c>
      <c r="M17" s="23" t="s">
        <v>214</v>
      </c>
      <c r="N17" s="23" t="s">
        <v>214</v>
      </c>
      <c r="O17" s="32" t="s">
        <v>214</v>
      </c>
      <c r="P17" s="22" t="s">
        <v>486</v>
      </c>
      <c r="Q17" s="22" t="s">
        <v>126</v>
      </c>
      <c r="R17" s="23" t="s">
        <v>61</v>
      </c>
      <c r="S17" s="25">
        <v>1800</v>
      </c>
      <c r="T17" s="25">
        <f>+S17*53.42</f>
        <v>96156</v>
      </c>
      <c r="U17" s="23" t="s">
        <v>62</v>
      </c>
      <c r="V17" s="68" t="s">
        <v>214</v>
      </c>
      <c r="W17" s="23" t="s">
        <v>214</v>
      </c>
      <c r="X17" s="20" t="s">
        <v>61</v>
      </c>
      <c r="Y17" s="20">
        <v>500</v>
      </c>
      <c r="Z17" s="20">
        <v>20000</v>
      </c>
      <c r="AA17" s="24" t="s">
        <v>62</v>
      </c>
      <c r="AB17" s="34" t="s">
        <v>214</v>
      </c>
      <c r="AC17" s="34" t="s">
        <v>214</v>
      </c>
      <c r="AD17" s="24" t="s">
        <v>62</v>
      </c>
      <c r="AE17" s="34" t="s">
        <v>214</v>
      </c>
      <c r="AF17" s="34" t="s">
        <v>214</v>
      </c>
      <c r="AG17" s="23" t="s">
        <v>62</v>
      </c>
      <c r="AH17" s="30" t="s">
        <v>214</v>
      </c>
      <c r="AI17" s="30" t="s">
        <v>214</v>
      </c>
      <c r="AJ17" s="23" t="s">
        <v>62</v>
      </c>
      <c r="AK17" s="30" t="s">
        <v>214</v>
      </c>
      <c r="AL17" s="30" t="s">
        <v>214</v>
      </c>
      <c r="AM17" s="23" t="s">
        <v>62</v>
      </c>
      <c r="AN17" s="30" t="s">
        <v>214</v>
      </c>
      <c r="AO17" s="30" t="s">
        <v>214</v>
      </c>
      <c r="AP17" s="23" t="s">
        <v>62</v>
      </c>
      <c r="AQ17" s="30" t="s">
        <v>214</v>
      </c>
      <c r="AR17" s="30" t="s">
        <v>214</v>
      </c>
      <c r="AS17" s="23" t="s">
        <v>62</v>
      </c>
      <c r="AT17" s="30" t="s">
        <v>214</v>
      </c>
      <c r="AU17" s="30" t="s">
        <v>214</v>
      </c>
      <c r="AV17" s="23" t="s">
        <v>62</v>
      </c>
      <c r="AW17" s="30" t="s">
        <v>214</v>
      </c>
      <c r="AX17" s="30" t="s">
        <v>214</v>
      </c>
      <c r="AY17" s="23" t="s">
        <v>62</v>
      </c>
      <c r="AZ17" s="30" t="s">
        <v>214</v>
      </c>
      <c r="BA17" s="30" t="s">
        <v>214</v>
      </c>
      <c r="BB17" s="23" t="s">
        <v>62</v>
      </c>
      <c r="BC17" s="30" t="s">
        <v>214</v>
      </c>
      <c r="BD17" s="30" t="s">
        <v>214</v>
      </c>
      <c r="BE17" s="30" t="s">
        <v>214</v>
      </c>
      <c r="BF17" s="23" t="s">
        <v>59</v>
      </c>
      <c r="BG17" s="23" t="s">
        <v>127</v>
      </c>
      <c r="BH17" s="23">
        <v>5000</v>
      </c>
      <c r="BI17" s="23">
        <v>15000</v>
      </c>
      <c r="BJ17" s="27">
        <f>SUM(T17,W17,Z17,AC17,AF17,AI17,AL17,AO17,AR17,AU17,AX17,BA17,BE17,BI17)</f>
        <v>131156</v>
      </c>
      <c r="BK17" s="28" t="s">
        <v>58</v>
      </c>
      <c r="BL17" s="28">
        <v>25000</v>
      </c>
      <c r="BM17" s="28" t="s">
        <v>58</v>
      </c>
      <c r="BN17" s="28" t="s">
        <v>58</v>
      </c>
      <c r="BO17" s="28">
        <v>9500</v>
      </c>
      <c r="BP17" s="25">
        <f>SUM(BK17:BO17)</f>
        <v>34500</v>
      </c>
      <c r="BQ17" s="28">
        <v>16000</v>
      </c>
      <c r="BR17" s="28" t="s">
        <v>105</v>
      </c>
      <c r="BS17" s="28" t="s">
        <v>58</v>
      </c>
      <c r="BT17" s="28" t="s">
        <v>58</v>
      </c>
      <c r="BU17" s="28" t="s">
        <v>105</v>
      </c>
      <c r="BV17" s="28" t="s">
        <v>58</v>
      </c>
      <c r="BW17" s="28" t="s">
        <v>58</v>
      </c>
      <c r="BX17" s="28" t="s">
        <v>58</v>
      </c>
      <c r="BY17" s="28">
        <f>SUM(BQ17:BX17)</f>
        <v>16000</v>
      </c>
      <c r="BZ17" s="28">
        <f>+BJ17-BY17</f>
        <v>115156</v>
      </c>
      <c r="CA17" s="28">
        <f>+BP17+BZ17</f>
        <v>149656</v>
      </c>
      <c r="CB17" s="135">
        <v>120000</v>
      </c>
      <c r="CC17" s="28">
        <f>+CA17</f>
        <v>149656</v>
      </c>
      <c r="CD17" s="28">
        <f>+CC17-CB17</f>
        <v>29656</v>
      </c>
      <c r="CE17" s="109" t="str">
        <f>IF(CB17&lt;CC17,"เพิ่มขึ้น","ลดลง")</f>
        <v>เพิ่มขึ้น</v>
      </c>
      <c r="CF17" s="22" t="s">
        <v>58</v>
      </c>
    </row>
    <row r="18" spans="1:84" ht="42" x14ac:dyDescent="0.2">
      <c r="A18" s="114">
        <v>12</v>
      </c>
      <c r="B18" s="20" t="s">
        <v>128</v>
      </c>
      <c r="C18" s="20" t="s">
        <v>129</v>
      </c>
      <c r="D18" s="21" t="s">
        <v>130</v>
      </c>
      <c r="E18" s="21" t="s">
        <v>130</v>
      </c>
      <c r="F18" s="20" t="s">
        <v>81</v>
      </c>
      <c r="G18" s="20" t="s">
        <v>67</v>
      </c>
      <c r="H18" s="20" t="s">
        <v>110</v>
      </c>
      <c r="I18" s="20" t="s">
        <v>57</v>
      </c>
      <c r="J18" s="22" t="s">
        <v>69</v>
      </c>
      <c r="K18" s="23" t="s">
        <v>59</v>
      </c>
      <c r="L18" s="31" t="s">
        <v>131</v>
      </c>
      <c r="M18" s="23" t="s">
        <v>214</v>
      </c>
      <c r="N18" s="23" t="s">
        <v>214</v>
      </c>
      <c r="O18" s="32" t="s">
        <v>214</v>
      </c>
      <c r="P18" s="22" t="s">
        <v>58</v>
      </c>
      <c r="Q18" s="22" t="s">
        <v>60</v>
      </c>
      <c r="R18" s="23" t="s">
        <v>61</v>
      </c>
      <c r="S18" s="25">
        <v>4000</v>
      </c>
      <c r="T18" s="25">
        <f>+S18*53.42</f>
        <v>213680</v>
      </c>
      <c r="U18" s="23" t="s">
        <v>62</v>
      </c>
      <c r="V18" s="68" t="s">
        <v>214</v>
      </c>
      <c r="W18" s="23" t="s">
        <v>214</v>
      </c>
      <c r="X18" s="20" t="s">
        <v>61</v>
      </c>
      <c r="Y18" s="20">
        <v>150</v>
      </c>
      <c r="Z18" s="20">
        <v>3500</v>
      </c>
      <c r="AA18" s="24" t="s">
        <v>62</v>
      </c>
      <c r="AB18" s="34" t="s">
        <v>214</v>
      </c>
      <c r="AC18" s="34" t="s">
        <v>214</v>
      </c>
      <c r="AD18" s="24" t="s">
        <v>61</v>
      </c>
      <c r="AE18" s="24" t="s">
        <v>306</v>
      </c>
      <c r="AF18" s="24" t="s">
        <v>214</v>
      </c>
      <c r="AG18" s="23" t="s">
        <v>62</v>
      </c>
      <c r="AH18" s="30" t="s">
        <v>214</v>
      </c>
      <c r="AI18" s="30" t="s">
        <v>214</v>
      </c>
      <c r="AJ18" s="23" t="s">
        <v>62</v>
      </c>
      <c r="AK18" s="30" t="s">
        <v>214</v>
      </c>
      <c r="AL18" s="30" t="s">
        <v>214</v>
      </c>
      <c r="AM18" s="23" t="s">
        <v>62</v>
      </c>
      <c r="AN18" s="30" t="s">
        <v>214</v>
      </c>
      <c r="AO18" s="30" t="s">
        <v>214</v>
      </c>
      <c r="AP18" s="23" t="s">
        <v>62</v>
      </c>
      <c r="AQ18" s="30" t="s">
        <v>214</v>
      </c>
      <c r="AR18" s="30" t="s">
        <v>214</v>
      </c>
      <c r="AS18" s="23" t="s">
        <v>62</v>
      </c>
      <c r="AT18" s="30" t="s">
        <v>214</v>
      </c>
      <c r="AU18" s="30" t="s">
        <v>214</v>
      </c>
      <c r="AV18" s="23" t="s">
        <v>61</v>
      </c>
      <c r="AW18" s="23" t="s">
        <v>575</v>
      </c>
      <c r="AX18" s="23">
        <v>3000</v>
      </c>
      <c r="AY18" s="23" t="s">
        <v>61</v>
      </c>
      <c r="AZ18" s="23" t="s">
        <v>132</v>
      </c>
      <c r="BA18" s="23">
        <v>2500</v>
      </c>
      <c r="BB18" s="23" t="s">
        <v>62</v>
      </c>
      <c r="BC18" s="30" t="s">
        <v>214</v>
      </c>
      <c r="BD18" s="30" t="s">
        <v>214</v>
      </c>
      <c r="BE18" s="30" t="s">
        <v>214</v>
      </c>
      <c r="BF18" s="23" t="s">
        <v>58</v>
      </c>
      <c r="BG18" s="30" t="s">
        <v>214</v>
      </c>
      <c r="BH18" s="30" t="s">
        <v>214</v>
      </c>
      <c r="BI18" s="30" t="s">
        <v>214</v>
      </c>
      <c r="BJ18" s="27">
        <f>SUM(T18,W18,Z18,AC18,AF18,AI18,AL18,AO18,AR18,AU18,AX18,BA18,BE18,BI18)</f>
        <v>222680</v>
      </c>
      <c r="BK18" s="28" t="s">
        <v>58</v>
      </c>
      <c r="BL18" s="28">
        <v>25000</v>
      </c>
      <c r="BM18" s="28" t="s">
        <v>58</v>
      </c>
      <c r="BN18" s="28" t="s">
        <v>58</v>
      </c>
      <c r="BO18" s="28">
        <v>9500</v>
      </c>
      <c r="BP18" s="25">
        <f>SUM(BK18:BO18)</f>
        <v>34500</v>
      </c>
      <c r="BQ18" s="28" t="s">
        <v>58</v>
      </c>
      <c r="BR18" s="28" t="s">
        <v>58</v>
      </c>
      <c r="BS18" s="28" t="s">
        <v>58</v>
      </c>
      <c r="BT18" s="28" t="s">
        <v>58</v>
      </c>
      <c r="BU18" s="28" t="s">
        <v>58</v>
      </c>
      <c r="BV18" s="28" t="s">
        <v>58</v>
      </c>
      <c r="BW18" s="28" t="s">
        <v>58</v>
      </c>
      <c r="BX18" s="28">
        <v>3000</v>
      </c>
      <c r="BY18" s="28">
        <f>SUM(BQ18:BX18)</f>
        <v>3000</v>
      </c>
      <c r="BZ18" s="28">
        <f>+BJ18-BY18</f>
        <v>219680</v>
      </c>
      <c r="CA18" s="28">
        <f>+BP18+BZ18</f>
        <v>254180</v>
      </c>
      <c r="CB18" s="135">
        <v>192000</v>
      </c>
      <c r="CC18" s="28">
        <f>+CA18</f>
        <v>254180</v>
      </c>
      <c r="CD18" s="28">
        <f>+CC18-CB18</f>
        <v>62180</v>
      </c>
      <c r="CE18" s="109" t="str">
        <f>IF(CB18&lt;CC18,"เพิ่มขึ้น","ลดลง")</f>
        <v>เพิ่มขึ้น</v>
      </c>
      <c r="CF18" s="22" t="s">
        <v>133</v>
      </c>
    </row>
    <row r="19" spans="1:84" ht="21" x14ac:dyDescent="0.2">
      <c r="A19" s="114">
        <v>13</v>
      </c>
      <c r="B19" s="20" t="s">
        <v>134</v>
      </c>
      <c r="C19" s="20" t="s">
        <v>135</v>
      </c>
      <c r="D19" s="20" t="s">
        <v>136</v>
      </c>
      <c r="E19" s="27"/>
      <c r="F19" s="20" t="s">
        <v>54</v>
      </c>
      <c r="G19" s="20" t="s">
        <v>117</v>
      </c>
      <c r="H19" s="20" t="s">
        <v>110</v>
      </c>
      <c r="I19" s="20" t="s">
        <v>57</v>
      </c>
      <c r="J19" s="22" t="s">
        <v>69</v>
      </c>
      <c r="K19" s="23" t="s">
        <v>58</v>
      </c>
      <c r="L19" s="24" t="s">
        <v>214</v>
      </c>
      <c r="M19" s="23" t="s">
        <v>214</v>
      </c>
      <c r="N19" s="23" t="s">
        <v>214</v>
      </c>
      <c r="O19" s="24" t="s">
        <v>214</v>
      </c>
      <c r="P19" s="22" t="s">
        <v>58</v>
      </c>
      <c r="Q19" s="22" t="s">
        <v>83</v>
      </c>
      <c r="R19" s="23" t="s">
        <v>61</v>
      </c>
      <c r="S19" s="25">
        <v>1200</v>
      </c>
      <c r="T19" s="25">
        <f>+S19*53.42</f>
        <v>64104</v>
      </c>
      <c r="U19" s="23" t="s">
        <v>62</v>
      </c>
      <c r="V19" s="68" t="s">
        <v>214</v>
      </c>
      <c r="W19" s="23" t="s">
        <v>214</v>
      </c>
      <c r="X19" s="20" t="s">
        <v>61</v>
      </c>
      <c r="Y19" s="20">
        <v>50</v>
      </c>
      <c r="Z19" s="20">
        <v>3500</v>
      </c>
      <c r="AA19" s="24" t="s">
        <v>61</v>
      </c>
      <c r="AB19" s="24">
        <v>20</v>
      </c>
      <c r="AC19" s="24">
        <v>1200</v>
      </c>
      <c r="AD19" s="24" t="s">
        <v>62</v>
      </c>
      <c r="AE19" s="34" t="s">
        <v>214</v>
      </c>
      <c r="AF19" s="34" t="s">
        <v>214</v>
      </c>
      <c r="AG19" s="23" t="s">
        <v>62</v>
      </c>
      <c r="AH19" s="30" t="s">
        <v>214</v>
      </c>
      <c r="AI19" s="30" t="s">
        <v>214</v>
      </c>
      <c r="AJ19" s="23" t="s">
        <v>62</v>
      </c>
      <c r="AK19" s="30" t="s">
        <v>214</v>
      </c>
      <c r="AL19" s="30" t="s">
        <v>214</v>
      </c>
      <c r="AM19" s="23" t="s">
        <v>62</v>
      </c>
      <c r="AN19" s="30" t="s">
        <v>214</v>
      </c>
      <c r="AO19" s="30" t="s">
        <v>214</v>
      </c>
      <c r="AP19" s="23" t="s">
        <v>62</v>
      </c>
      <c r="AQ19" s="30" t="s">
        <v>214</v>
      </c>
      <c r="AR19" s="30" t="s">
        <v>214</v>
      </c>
      <c r="AS19" s="23" t="s">
        <v>62</v>
      </c>
      <c r="AT19" s="30" t="s">
        <v>214</v>
      </c>
      <c r="AU19" s="30" t="s">
        <v>214</v>
      </c>
      <c r="AV19" s="23" t="s">
        <v>62</v>
      </c>
      <c r="AW19" s="30" t="s">
        <v>214</v>
      </c>
      <c r="AX19" s="30" t="s">
        <v>214</v>
      </c>
      <c r="AY19" s="23" t="s">
        <v>62</v>
      </c>
      <c r="AZ19" s="30" t="s">
        <v>214</v>
      </c>
      <c r="BA19" s="30" t="s">
        <v>214</v>
      </c>
      <c r="BB19" s="23" t="s">
        <v>62</v>
      </c>
      <c r="BC19" s="30" t="s">
        <v>214</v>
      </c>
      <c r="BD19" s="30" t="s">
        <v>214</v>
      </c>
      <c r="BE19" s="30" t="s">
        <v>214</v>
      </c>
      <c r="BF19" s="23" t="s">
        <v>58</v>
      </c>
      <c r="BG19" s="30" t="s">
        <v>214</v>
      </c>
      <c r="BH19" s="30" t="s">
        <v>214</v>
      </c>
      <c r="BI19" s="30" t="s">
        <v>214</v>
      </c>
      <c r="BJ19" s="27">
        <f>SUM(T19,W19,Z19,AC19,AF19,AI19,AL19,AO19,AR19,AU19,AX19,BA19,BE19,BI19)</f>
        <v>68804</v>
      </c>
      <c r="BK19" s="28" t="s">
        <v>58</v>
      </c>
      <c r="BL19" s="28">
        <v>25000</v>
      </c>
      <c r="BM19" s="28" t="s">
        <v>58</v>
      </c>
      <c r="BN19" s="28" t="s">
        <v>58</v>
      </c>
      <c r="BO19" s="28">
        <v>9500</v>
      </c>
      <c r="BP19" s="25">
        <f>SUM(BK19:BO19)</f>
        <v>34500</v>
      </c>
      <c r="BQ19" s="28" t="s">
        <v>58</v>
      </c>
      <c r="BR19" s="28" t="s">
        <v>58</v>
      </c>
      <c r="BS19" s="28" t="s">
        <v>58</v>
      </c>
      <c r="BT19" s="28" t="s">
        <v>58</v>
      </c>
      <c r="BU19" s="28" t="s">
        <v>58</v>
      </c>
      <c r="BV19" s="28" t="s">
        <v>58</v>
      </c>
      <c r="BW19" s="28" t="s">
        <v>58</v>
      </c>
      <c r="BX19" s="28" t="s">
        <v>58</v>
      </c>
      <c r="BY19" s="28">
        <f>SUM(BQ19:BX19)</f>
        <v>0</v>
      </c>
      <c r="BZ19" s="28">
        <f>+BJ19-BY19</f>
        <v>68804</v>
      </c>
      <c r="CA19" s="28">
        <f>+BP19+BZ19</f>
        <v>103304</v>
      </c>
      <c r="CB19" s="135">
        <v>84000</v>
      </c>
      <c r="CC19" s="28">
        <f>+CA19</f>
        <v>103304</v>
      </c>
      <c r="CD19" s="28">
        <f>+CC19-CB19</f>
        <v>19304</v>
      </c>
      <c r="CE19" s="109" t="str">
        <f>IF(CB19&lt;CC19,"เพิ่มขึ้น","ลดลง")</f>
        <v>เพิ่มขึ้น</v>
      </c>
      <c r="CF19" s="26" t="s">
        <v>58</v>
      </c>
    </row>
    <row r="20" spans="1:84" ht="21" x14ac:dyDescent="0.2">
      <c r="A20" s="114">
        <v>14</v>
      </c>
      <c r="B20" s="20" t="s">
        <v>137</v>
      </c>
      <c r="C20" s="20" t="s">
        <v>138</v>
      </c>
      <c r="D20" s="21" t="s">
        <v>139</v>
      </c>
      <c r="E20" s="20" t="s">
        <v>140</v>
      </c>
      <c r="F20" s="20" t="s">
        <v>81</v>
      </c>
      <c r="G20" s="20" t="s">
        <v>117</v>
      </c>
      <c r="H20" s="20" t="s">
        <v>82</v>
      </c>
      <c r="I20" s="20" t="s">
        <v>57</v>
      </c>
      <c r="J20" s="22" t="s">
        <v>69</v>
      </c>
      <c r="K20" s="23" t="s">
        <v>59</v>
      </c>
      <c r="L20" s="24" t="s">
        <v>214</v>
      </c>
      <c r="M20" s="24" t="s">
        <v>214</v>
      </c>
      <c r="N20" s="24" t="s">
        <v>214</v>
      </c>
      <c r="O20" s="24" t="s">
        <v>141</v>
      </c>
      <c r="P20" s="22" t="s">
        <v>58</v>
      </c>
      <c r="Q20" s="22" t="s">
        <v>88</v>
      </c>
      <c r="R20" s="23" t="s">
        <v>61</v>
      </c>
      <c r="S20" s="25">
        <v>5000</v>
      </c>
      <c r="T20" s="25">
        <f>+S20*53.42</f>
        <v>267100</v>
      </c>
      <c r="U20" s="23" t="s">
        <v>62</v>
      </c>
      <c r="V20" s="68" t="s">
        <v>214</v>
      </c>
      <c r="W20" s="23" t="s">
        <v>214</v>
      </c>
      <c r="X20" s="20" t="s">
        <v>62</v>
      </c>
      <c r="Y20" s="30" t="s">
        <v>214</v>
      </c>
      <c r="Z20" s="30" t="s">
        <v>214</v>
      </c>
      <c r="AA20" s="24" t="s">
        <v>62</v>
      </c>
      <c r="AB20" s="34" t="s">
        <v>214</v>
      </c>
      <c r="AC20" s="34" t="s">
        <v>214</v>
      </c>
      <c r="AD20" s="24" t="s">
        <v>62</v>
      </c>
      <c r="AE20" s="34" t="s">
        <v>214</v>
      </c>
      <c r="AF20" s="34" t="s">
        <v>214</v>
      </c>
      <c r="AG20" s="23" t="s">
        <v>62</v>
      </c>
      <c r="AH20" s="30" t="s">
        <v>214</v>
      </c>
      <c r="AI20" s="30" t="s">
        <v>214</v>
      </c>
      <c r="AJ20" s="23" t="s">
        <v>62</v>
      </c>
      <c r="AK20" s="30" t="s">
        <v>214</v>
      </c>
      <c r="AL20" s="30" t="s">
        <v>214</v>
      </c>
      <c r="AM20" s="23" t="s">
        <v>62</v>
      </c>
      <c r="AN20" s="30" t="s">
        <v>214</v>
      </c>
      <c r="AO20" s="30" t="s">
        <v>214</v>
      </c>
      <c r="AP20" s="23" t="s">
        <v>62</v>
      </c>
      <c r="AQ20" s="30" t="s">
        <v>214</v>
      </c>
      <c r="AR20" s="30" t="s">
        <v>214</v>
      </c>
      <c r="AS20" s="23" t="s">
        <v>62</v>
      </c>
      <c r="AT20" s="30" t="s">
        <v>214</v>
      </c>
      <c r="AU20" s="30" t="s">
        <v>214</v>
      </c>
      <c r="AV20" s="23" t="s">
        <v>62</v>
      </c>
      <c r="AW20" s="30" t="s">
        <v>214</v>
      </c>
      <c r="AX20" s="30" t="s">
        <v>214</v>
      </c>
      <c r="AY20" s="23" t="s">
        <v>62</v>
      </c>
      <c r="AZ20" s="30" t="s">
        <v>214</v>
      </c>
      <c r="BA20" s="30" t="s">
        <v>214</v>
      </c>
      <c r="BB20" s="23" t="s">
        <v>61</v>
      </c>
      <c r="BC20" s="23" t="s">
        <v>142</v>
      </c>
      <c r="BD20" s="23" t="s">
        <v>143</v>
      </c>
      <c r="BE20" s="23">
        <v>2000</v>
      </c>
      <c r="BF20" s="23" t="s">
        <v>59</v>
      </c>
      <c r="BG20" s="23" t="s">
        <v>144</v>
      </c>
      <c r="BH20" s="23" t="s">
        <v>145</v>
      </c>
      <c r="BI20" s="23">
        <v>2000</v>
      </c>
      <c r="BJ20" s="27">
        <f>SUM(T20,W20,Z20,AC20,AF20,AI20,AL20,AO20,AR20,AU20,AX20,BA20,BE20,BI20)</f>
        <v>271100</v>
      </c>
      <c r="BK20" s="28" t="s">
        <v>58</v>
      </c>
      <c r="BL20" s="28">
        <f>3000*12</f>
        <v>36000</v>
      </c>
      <c r="BM20" s="28" t="s">
        <v>58</v>
      </c>
      <c r="BN20" s="28" t="s">
        <v>58</v>
      </c>
      <c r="BO20" s="28" t="s">
        <v>58</v>
      </c>
      <c r="BP20" s="25">
        <f>SUM(BK20:BO20)</f>
        <v>36000</v>
      </c>
      <c r="BQ20" s="28" t="s">
        <v>58</v>
      </c>
      <c r="BR20" s="28">
        <v>2000</v>
      </c>
      <c r="BS20" s="28" t="s">
        <v>58</v>
      </c>
      <c r="BT20" s="28" t="s">
        <v>58</v>
      </c>
      <c r="BU20" s="28" t="s">
        <v>58</v>
      </c>
      <c r="BV20" s="28" t="s">
        <v>58</v>
      </c>
      <c r="BW20" s="28" t="s">
        <v>58</v>
      </c>
      <c r="BX20" s="28" t="s">
        <v>58</v>
      </c>
      <c r="BY20" s="28">
        <f>SUM(BQ20:BX20)</f>
        <v>2000</v>
      </c>
      <c r="BZ20" s="28">
        <f>+BJ20-BY20</f>
        <v>269100</v>
      </c>
      <c r="CA20" s="28">
        <f>+BP20+BZ20</f>
        <v>305100</v>
      </c>
      <c r="CB20" s="135">
        <v>240000</v>
      </c>
      <c r="CC20" s="28">
        <f>+CA20</f>
        <v>305100</v>
      </c>
      <c r="CD20" s="28">
        <f>+CC20-CB20</f>
        <v>65100</v>
      </c>
      <c r="CE20" s="109" t="str">
        <f>IF(CB20&lt;CC20,"เพิ่มขึ้น","ลดลง")</f>
        <v>เพิ่มขึ้น</v>
      </c>
      <c r="CF20" s="22" t="s">
        <v>146</v>
      </c>
    </row>
    <row r="21" spans="1:84" ht="21" x14ac:dyDescent="0.2">
      <c r="A21" s="114">
        <v>15</v>
      </c>
      <c r="B21" s="20" t="s">
        <v>147</v>
      </c>
      <c r="C21" s="20" t="s">
        <v>148</v>
      </c>
      <c r="D21" s="21" t="s">
        <v>149</v>
      </c>
      <c r="E21" s="21" t="s">
        <v>149</v>
      </c>
      <c r="F21" s="20" t="s">
        <v>54</v>
      </c>
      <c r="G21" s="20" t="s">
        <v>150</v>
      </c>
      <c r="H21" s="20" t="s">
        <v>56</v>
      </c>
      <c r="I21" s="20" t="s">
        <v>57</v>
      </c>
      <c r="J21" s="22" t="s">
        <v>69</v>
      </c>
      <c r="K21" s="23" t="s">
        <v>59</v>
      </c>
      <c r="L21" s="24" t="s">
        <v>214</v>
      </c>
      <c r="M21" s="24" t="s">
        <v>214</v>
      </c>
      <c r="N21" s="24" t="s">
        <v>214</v>
      </c>
      <c r="O21" s="24" t="s">
        <v>151</v>
      </c>
      <c r="P21" s="22" t="s">
        <v>58</v>
      </c>
      <c r="Q21" s="22" t="s">
        <v>60</v>
      </c>
      <c r="R21" s="23" t="s">
        <v>61</v>
      </c>
      <c r="S21" s="25">
        <v>1500</v>
      </c>
      <c r="T21" s="25">
        <f>+S21*53.42</f>
        <v>80130</v>
      </c>
      <c r="U21" s="23" t="s">
        <v>62</v>
      </c>
      <c r="V21" s="68" t="s">
        <v>214</v>
      </c>
      <c r="W21" s="23"/>
      <c r="X21" s="20" t="s">
        <v>61</v>
      </c>
      <c r="Y21" s="23">
        <v>500</v>
      </c>
      <c r="Z21" s="23">
        <v>4500</v>
      </c>
      <c r="AA21" s="24" t="s">
        <v>61</v>
      </c>
      <c r="AB21" s="24">
        <v>100</v>
      </c>
      <c r="AC21" s="24">
        <v>1500</v>
      </c>
      <c r="AD21" s="24" t="s">
        <v>61</v>
      </c>
      <c r="AE21" s="24">
        <v>60</v>
      </c>
      <c r="AF21" s="24">
        <v>500</v>
      </c>
      <c r="AG21" s="23" t="s">
        <v>61</v>
      </c>
      <c r="AH21" s="23">
        <v>300</v>
      </c>
      <c r="AI21" s="23">
        <v>700</v>
      </c>
      <c r="AJ21" s="23" t="s">
        <v>62</v>
      </c>
      <c r="AK21" s="30" t="s">
        <v>214</v>
      </c>
      <c r="AL21" s="30" t="s">
        <v>214</v>
      </c>
      <c r="AM21" s="23" t="s">
        <v>62</v>
      </c>
      <c r="AN21" s="30" t="s">
        <v>214</v>
      </c>
      <c r="AO21" s="30" t="s">
        <v>214</v>
      </c>
      <c r="AP21" s="23" t="s">
        <v>62</v>
      </c>
      <c r="AQ21" s="30" t="s">
        <v>214</v>
      </c>
      <c r="AR21" s="30" t="s">
        <v>214</v>
      </c>
      <c r="AS21" s="23" t="s">
        <v>62</v>
      </c>
      <c r="AT21" s="30" t="s">
        <v>214</v>
      </c>
      <c r="AU21" s="30" t="s">
        <v>214</v>
      </c>
      <c r="AV21" s="23" t="s">
        <v>61</v>
      </c>
      <c r="AW21" s="23" t="s">
        <v>152</v>
      </c>
      <c r="AX21" s="23">
        <v>1000</v>
      </c>
      <c r="AY21" s="23" t="s">
        <v>62</v>
      </c>
      <c r="AZ21" s="30" t="s">
        <v>214</v>
      </c>
      <c r="BA21" s="30" t="s">
        <v>214</v>
      </c>
      <c r="BB21" s="23" t="s">
        <v>62</v>
      </c>
      <c r="BC21" s="30" t="s">
        <v>214</v>
      </c>
      <c r="BD21" s="30" t="s">
        <v>214</v>
      </c>
      <c r="BE21" s="30" t="s">
        <v>214</v>
      </c>
      <c r="BF21" s="23" t="s">
        <v>58</v>
      </c>
      <c r="BG21" s="30" t="s">
        <v>214</v>
      </c>
      <c r="BH21" s="30" t="s">
        <v>214</v>
      </c>
      <c r="BI21" s="30" t="s">
        <v>214</v>
      </c>
      <c r="BJ21" s="27">
        <f>SUM(T21,W21,Z21,AC21,AF21,AI21,AL21,AO21,AR21,AU21,AX21,BA21,BE21,BI21)</f>
        <v>88330</v>
      </c>
      <c r="BK21" s="28" t="s">
        <v>58</v>
      </c>
      <c r="BL21" s="28">
        <f>8500*12</f>
        <v>102000</v>
      </c>
      <c r="BM21" s="28" t="s">
        <v>58</v>
      </c>
      <c r="BN21" s="28" t="s">
        <v>58</v>
      </c>
      <c r="BO21" s="28">
        <v>9500</v>
      </c>
      <c r="BP21" s="25">
        <f>SUM(BK21:BO21)</f>
        <v>111500</v>
      </c>
      <c r="BQ21" s="28" t="s">
        <v>58</v>
      </c>
      <c r="BR21" s="28" t="s">
        <v>58</v>
      </c>
      <c r="BS21" s="28" t="s">
        <v>58</v>
      </c>
      <c r="BT21" s="28" t="s">
        <v>58</v>
      </c>
      <c r="BU21" s="28" t="s">
        <v>58</v>
      </c>
      <c r="BV21" s="28" t="s">
        <v>58</v>
      </c>
      <c r="BW21" s="28" t="s">
        <v>58</v>
      </c>
      <c r="BX21" s="28">
        <v>3500</v>
      </c>
      <c r="BY21" s="28">
        <f>SUM(BQ21:BX21)</f>
        <v>3500</v>
      </c>
      <c r="BZ21" s="28">
        <f>+BJ21-BY21</f>
        <v>84830</v>
      </c>
      <c r="CA21" s="28">
        <f>+BP21+BZ21</f>
        <v>196330</v>
      </c>
      <c r="CB21" s="135">
        <v>156000</v>
      </c>
      <c r="CC21" s="28">
        <f>+CA21</f>
        <v>196330</v>
      </c>
      <c r="CD21" s="28">
        <f>+CC21-CB21</f>
        <v>40330</v>
      </c>
      <c r="CE21" s="109" t="str">
        <f>IF(CB21&lt;CC21,"เพิ่มขึ้น","ลดลง")</f>
        <v>เพิ่มขึ้น</v>
      </c>
      <c r="CF21" s="22" t="s">
        <v>153</v>
      </c>
    </row>
    <row r="22" spans="1:84" ht="21" x14ac:dyDescent="0.2">
      <c r="A22" s="114">
        <v>16</v>
      </c>
      <c r="B22" s="20" t="s">
        <v>154</v>
      </c>
      <c r="C22" s="20" t="s">
        <v>155</v>
      </c>
      <c r="D22" s="20" t="s">
        <v>156</v>
      </c>
      <c r="E22" s="27"/>
      <c r="F22" s="20" t="s">
        <v>81</v>
      </c>
      <c r="G22" s="20" t="s">
        <v>67</v>
      </c>
      <c r="H22" s="20" t="s">
        <v>82</v>
      </c>
      <c r="I22" s="20" t="s">
        <v>57</v>
      </c>
      <c r="J22" s="22" t="s">
        <v>69</v>
      </c>
      <c r="K22" s="23" t="s">
        <v>59</v>
      </c>
      <c r="L22" s="24" t="s">
        <v>214</v>
      </c>
      <c r="M22" s="24" t="s">
        <v>214</v>
      </c>
      <c r="N22" s="24" t="s">
        <v>214</v>
      </c>
      <c r="O22" s="24" t="s">
        <v>157</v>
      </c>
      <c r="P22" s="22" t="s">
        <v>58</v>
      </c>
      <c r="Q22" s="22" t="s">
        <v>60</v>
      </c>
      <c r="R22" s="23" t="s">
        <v>61</v>
      </c>
      <c r="S22" s="25">
        <v>1800</v>
      </c>
      <c r="T22" s="25">
        <f>+S22*53.42</f>
        <v>96156</v>
      </c>
      <c r="U22" s="23" t="s">
        <v>62</v>
      </c>
      <c r="V22" s="68" t="s">
        <v>214</v>
      </c>
      <c r="W22" s="23" t="s">
        <v>214</v>
      </c>
      <c r="X22" s="20" t="s">
        <v>61</v>
      </c>
      <c r="Y22" s="23">
        <v>1500</v>
      </c>
      <c r="Z22" s="23">
        <v>25000</v>
      </c>
      <c r="AA22" s="24" t="s">
        <v>62</v>
      </c>
      <c r="AB22" s="34" t="s">
        <v>214</v>
      </c>
      <c r="AC22" s="34" t="s">
        <v>214</v>
      </c>
      <c r="AD22" s="24" t="s">
        <v>61</v>
      </c>
      <c r="AE22" s="24">
        <v>200</v>
      </c>
      <c r="AF22" s="24">
        <v>15000</v>
      </c>
      <c r="AG22" s="23" t="s">
        <v>62</v>
      </c>
      <c r="AH22" s="30" t="s">
        <v>214</v>
      </c>
      <c r="AI22" s="30" t="s">
        <v>214</v>
      </c>
      <c r="AJ22" s="23" t="s">
        <v>62</v>
      </c>
      <c r="AK22" s="30" t="s">
        <v>214</v>
      </c>
      <c r="AL22" s="30" t="s">
        <v>214</v>
      </c>
      <c r="AM22" s="23" t="s">
        <v>62</v>
      </c>
      <c r="AN22" s="30" t="s">
        <v>214</v>
      </c>
      <c r="AO22" s="30" t="s">
        <v>214</v>
      </c>
      <c r="AP22" s="23" t="s">
        <v>61</v>
      </c>
      <c r="AQ22" s="23" t="s">
        <v>158</v>
      </c>
      <c r="AR22" s="23">
        <v>25000</v>
      </c>
      <c r="AS22" s="23" t="s">
        <v>62</v>
      </c>
      <c r="AT22" s="30" t="s">
        <v>214</v>
      </c>
      <c r="AU22" s="30" t="s">
        <v>214</v>
      </c>
      <c r="AV22" s="23" t="s">
        <v>62</v>
      </c>
      <c r="AW22" s="30" t="s">
        <v>214</v>
      </c>
      <c r="AX22" s="30" t="s">
        <v>214</v>
      </c>
      <c r="AY22" s="23" t="s">
        <v>62</v>
      </c>
      <c r="AZ22" s="30" t="s">
        <v>214</v>
      </c>
      <c r="BA22" s="30" t="s">
        <v>214</v>
      </c>
      <c r="BB22" s="23" t="s">
        <v>61</v>
      </c>
      <c r="BC22" s="23" t="s">
        <v>159</v>
      </c>
      <c r="BD22" s="23" t="s">
        <v>160</v>
      </c>
      <c r="BE22" s="23">
        <v>50000</v>
      </c>
      <c r="BF22" s="23" t="s">
        <v>59</v>
      </c>
      <c r="BG22" s="23" t="s">
        <v>161</v>
      </c>
      <c r="BH22" s="23" t="s">
        <v>162</v>
      </c>
      <c r="BI22" s="23">
        <v>10000</v>
      </c>
      <c r="BJ22" s="27">
        <f>SUM(T22,W22,Z22,AC22,AF22,AI22,AL22,AO22,AR22,AU22,AX22,BA22,BE22,BI22)</f>
        <v>221156</v>
      </c>
      <c r="BK22" s="28" t="s">
        <v>58</v>
      </c>
      <c r="BL22" s="28">
        <v>25000</v>
      </c>
      <c r="BM22" s="28" t="s">
        <v>58</v>
      </c>
      <c r="BN22" s="28" t="s">
        <v>58</v>
      </c>
      <c r="BO22" s="28">
        <v>9500</v>
      </c>
      <c r="BP22" s="25">
        <f>SUM(BK22:BO22)</f>
        <v>34500</v>
      </c>
      <c r="BQ22" s="28" t="s">
        <v>58</v>
      </c>
      <c r="BR22" s="28" t="s">
        <v>58</v>
      </c>
      <c r="BS22" s="28" t="s">
        <v>58</v>
      </c>
      <c r="BT22" s="28" t="s">
        <v>58</v>
      </c>
      <c r="BU22" s="28" t="s">
        <v>58</v>
      </c>
      <c r="BV22" s="28" t="s">
        <v>58</v>
      </c>
      <c r="BW22" s="28" t="s">
        <v>58</v>
      </c>
      <c r="BX22" s="28" t="s">
        <v>58</v>
      </c>
      <c r="BY22" s="28">
        <f>SUM(BQ22:BX22)</f>
        <v>0</v>
      </c>
      <c r="BZ22" s="28">
        <f>+BJ22-BY22</f>
        <v>221156</v>
      </c>
      <c r="CA22" s="28">
        <f>+BP22+BZ22</f>
        <v>255656</v>
      </c>
      <c r="CB22" s="135">
        <v>204000</v>
      </c>
      <c r="CC22" s="28">
        <f>+CA22</f>
        <v>255656</v>
      </c>
      <c r="CD22" s="28">
        <f>+CC22-CB22</f>
        <v>51656</v>
      </c>
      <c r="CE22" s="109" t="str">
        <f>IF(CB22&lt;CC22,"เพิ่มขึ้น","ลดลง")</f>
        <v>เพิ่มขึ้น</v>
      </c>
      <c r="CF22" s="22" t="s">
        <v>163</v>
      </c>
    </row>
    <row r="23" spans="1:84" ht="21" x14ac:dyDescent="0.2">
      <c r="A23" s="114">
        <v>17</v>
      </c>
      <c r="B23" s="20" t="s">
        <v>507</v>
      </c>
      <c r="C23" s="20" t="s">
        <v>168</v>
      </c>
      <c r="D23" s="21" t="s">
        <v>169</v>
      </c>
      <c r="E23" s="27"/>
      <c r="F23" s="20" t="s">
        <v>81</v>
      </c>
      <c r="G23" s="20" t="s">
        <v>67</v>
      </c>
      <c r="H23" s="20" t="s">
        <v>56</v>
      </c>
      <c r="I23" s="20" t="s">
        <v>57</v>
      </c>
      <c r="J23" s="22" t="s">
        <v>603</v>
      </c>
      <c r="K23" s="23" t="s">
        <v>59</v>
      </c>
      <c r="L23" s="24" t="s">
        <v>214</v>
      </c>
      <c r="M23" s="24" t="s">
        <v>214</v>
      </c>
      <c r="N23" s="24" t="s">
        <v>214</v>
      </c>
      <c r="O23" s="24" t="s">
        <v>170</v>
      </c>
      <c r="P23" s="22" t="s">
        <v>58</v>
      </c>
      <c r="Q23" s="22" t="s">
        <v>95</v>
      </c>
      <c r="R23" s="23" t="s">
        <v>61</v>
      </c>
      <c r="S23" s="25">
        <v>700</v>
      </c>
      <c r="T23" s="25">
        <f>+S23*53.42</f>
        <v>37394</v>
      </c>
      <c r="U23" s="23" t="s">
        <v>62</v>
      </c>
      <c r="V23" s="68" t="s">
        <v>214</v>
      </c>
      <c r="W23" s="23" t="s">
        <v>214</v>
      </c>
      <c r="X23" s="20" t="s">
        <v>61</v>
      </c>
      <c r="Y23" s="23">
        <v>100</v>
      </c>
      <c r="Z23" s="23">
        <v>8000</v>
      </c>
      <c r="AA23" s="24" t="s">
        <v>62</v>
      </c>
      <c r="AB23" s="34" t="s">
        <v>214</v>
      </c>
      <c r="AC23" s="34" t="s">
        <v>214</v>
      </c>
      <c r="AD23" s="24" t="s">
        <v>61</v>
      </c>
      <c r="AE23" s="24">
        <v>3000</v>
      </c>
      <c r="AF23" s="24">
        <v>6000</v>
      </c>
      <c r="AG23" s="23" t="s">
        <v>62</v>
      </c>
      <c r="AH23" s="30" t="s">
        <v>214</v>
      </c>
      <c r="AI23" s="30" t="s">
        <v>214</v>
      </c>
      <c r="AJ23" s="23" t="s">
        <v>62</v>
      </c>
      <c r="AK23" s="30" t="s">
        <v>214</v>
      </c>
      <c r="AL23" s="30" t="s">
        <v>214</v>
      </c>
      <c r="AM23" s="23" t="s">
        <v>61</v>
      </c>
      <c r="AN23" s="23">
        <v>30</v>
      </c>
      <c r="AO23" s="23">
        <v>1500</v>
      </c>
      <c r="AP23" s="23" t="s">
        <v>61</v>
      </c>
      <c r="AQ23" s="23">
        <v>10</v>
      </c>
      <c r="AR23" s="23">
        <v>1500</v>
      </c>
      <c r="AS23" s="23" t="s">
        <v>62</v>
      </c>
      <c r="AT23" s="30" t="s">
        <v>214</v>
      </c>
      <c r="AU23" s="30" t="s">
        <v>214</v>
      </c>
      <c r="AV23" s="23" t="s">
        <v>61</v>
      </c>
      <c r="AW23" s="23">
        <v>13</v>
      </c>
      <c r="AX23" s="23">
        <v>700</v>
      </c>
      <c r="AY23" s="23" t="s">
        <v>62</v>
      </c>
      <c r="AZ23" s="30" t="s">
        <v>214</v>
      </c>
      <c r="BA23" s="30" t="s">
        <v>214</v>
      </c>
      <c r="BB23" s="23" t="s">
        <v>62</v>
      </c>
      <c r="BC23" s="30" t="s">
        <v>214</v>
      </c>
      <c r="BD23" s="30" t="s">
        <v>214</v>
      </c>
      <c r="BE23" s="30" t="s">
        <v>214</v>
      </c>
      <c r="BF23" s="23" t="s">
        <v>58</v>
      </c>
      <c r="BG23" s="30" t="s">
        <v>214</v>
      </c>
      <c r="BH23" s="30" t="s">
        <v>214</v>
      </c>
      <c r="BI23" s="30" t="s">
        <v>214</v>
      </c>
      <c r="BJ23" s="27">
        <f>SUM(T23,W23,Z23,AC23,AF23,AI23,AL23,AO23,AR23,AU23,AX23,BA23,BE23,BI23)</f>
        <v>55094</v>
      </c>
      <c r="BK23" s="28" t="s">
        <v>58</v>
      </c>
      <c r="BL23" s="28">
        <v>25000</v>
      </c>
      <c r="BM23" s="28">
        <f>5000*12</f>
        <v>60000</v>
      </c>
      <c r="BN23" s="28" t="s">
        <v>58</v>
      </c>
      <c r="BO23" s="28">
        <v>9500</v>
      </c>
      <c r="BP23" s="25">
        <f>SUM(BK23:BO23)</f>
        <v>94500</v>
      </c>
      <c r="BQ23" s="28" t="s">
        <v>58</v>
      </c>
      <c r="BR23" s="28">
        <v>5000</v>
      </c>
      <c r="BS23" s="28" t="s">
        <v>171</v>
      </c>
      <c r="BT23" s="28" t="s">
        <v>58</v>
      </c>
      <c r="BU23" s="28" t="s">
        <v>58</v>
      </c>
      <c r="BV23" s="28" t="s">
        <v>58</v>
      </c>
      <c r="BW23" s="28" t="s">
        <v>58</v>
      </c>
      <c r="BX23" s="28" t="s">
        <v>58</v>
      </c>
      <c r="BY23" s="28">
        <f>SUM(BQ23:BX23)</f>
        <v>5000</v>
      </c>
      <c r="BZ23" s="28">
        <f>+BJ23-BY23</f>
        <v>50094</v>
      </c>
      <c r="CA23" s="28">
        <f>+BP23+BZ23</f>
        <v>144594</v>
      </c>
      <c r="CB23" s="135">
        <v>108000</v>
      </c>
      <c r="CC23" s="28">
        <f>+CA23</f>
        <v>144594</v>
      </c>
      <c r="CD23" s="28">
        <f>+CC23-CB23</f>
        <v>36594</v>
      </c>
      <c r="CE23" s="109" t="str">
        <f>IF(CB23&lt;CC23,"เพิ่มขึ้น","ลดลง")</f>
        <v>เพิ่มขึ้น</v>
      </c>
      <c r="CF23" s="22" t="s">
        <v>172</v>
      </c>
    </row>
    <row r="24" spans="1:84" ht="21" x14ac:dyDescent="0.2">
      <c r="A24" s="114">
        <v>18</v>
      </c>
      <c r="B24" s="20" t="s">
        <v>173</v>
      </c>
      <c r="C24" s="20" t="s">
        <v>174</v>
      </c>
      <c r="D24" s="21" t="s">
        <v>175</v>
      </c>
      <c r="E24" s="27"/>
      <c r="F24" s="20" t="s">
        <v>81</v>
      </c>
      <c r="G24" s="20" t="s">
        <v>117</v>
      </c>
      <c r="H24" s="20" t="s">
        <v>82</v>
      </c>
      <c r="I24" s="20" t="s">
        <v>57</v>
      </c>
      <c r="J24" s="22" t="s">
        <v>69</v>
      </c>
      <c r="K24" s="23" t="s">
        <v>59</v>
      </c>
      <c r="L24" s="24" t="s">
        <v>214</v>
      </c>
      <c r="M24" s="24" t="s">
        <v>214</v>
      </c>
      <c r="N24" s="24" t="s">
        <v>214</v>
      </c>
      <c r="O24" s="24" t="s">
        <v>176</v>
      </c>
      <c r="P24" s="22" t="s">
        <v>486</v>
      </c>
      <c r="Q24" s="22" t="s">
        <v>60</v>
      </c>
      <c r="R24" s="23" t="s">
        <v>61</v>
      </c>
      <c r="S24" s="28" t="s">
        <v>177</v>
      </c>
      <c r="T24" s="25">
        <v>70000</v>
      </c>
      <c r="U24" s="23" t="s">
        <v>62</v>
      </c>
      <c r="V24" s="68" t="s">
        <v>214</v>
      </c>
      <c r="W24" s="23" t="s">
        <v>214</v>
      </c>
      <c r="X24" s="20" t="s">
        <v>61</v>
      </c>
      <c r="Y24" s="23">
        <v>300</v>
      </c>
      <c r="Z24" s="23">
        <v>4000</v>
      </c>
      <c r="AA24" s="24" t="s">
        <v>61</v>
      </c>
      <c r="AB24" s="24">
        <v>50</v>
      </c>
      <c r="AC24" s="24">
        <v>1000</v>
      </c>
      <c r="AD24" s="24" t="s">
        <v>61</v>
      </c>
      <c r="AE24" s="24" t="s">
        <v>178</v>
      </c>
      <c r="AF24" s="24">
        <v>1800</v>
      </c>
      <c r="AG24" s="23" t="s">
        <v>62</v>
      </c>
      <c r="AH24" s="30" t="s">
        <v>214</v>
      </c>
      <c r="AI24" s="30" t="s">
        <v>214</v>
      </c>
      <c r="AJ24" s="23" t="s">
        <v>62</v>
      </c>
      <c r="AK24" s="30" t="s">
        <v>214</v>
      </c>
      <c r="AL24" s="30" t="s">
        <v>214</v>
      </c>
      <c r="AM24" s="23" t="s">
        <v>61</v>
      </c>
      <c r="AN24" s="23" t="s">
        <v>179</v>
      </c>
      <c r="AO24" s="23">
        <v>36500</v>
      </c>
      <c r="AP24" s="23" t="s">
        <v>62</v>
      </c>
      <c r="AQ24" s="30" t="s">
        <v>214</v>
      </c>
      <c r="AR24" s="30" t="s">
        <v>214</v>
      </c>
      <c r="AS24" s="23" t="s">
        <v>62</v>
      </c>
      <c r="AT24" s="30" t="s">
        <v>214</v>
      </c>
      <c r="AU24" s="30" t="s">
        <v>214</v>
      </c>
      <c r="AV24" s="23" t="s">
        <v>61</v>
      </c>
      <c r="AW24" s="24" t="s">
        <v>306</v>
      </c>
      <c r="AX24" s="23">
        <v>2700</v>
      </c>
      <c r="AY24" s="23" t="s">
        <v>62</v>
      </c>
      <c r="AZ24" s="30" t="s">
        <v>214</v>
      </c>
      <c r="BA24" s="30" t="s">
        <v>214</v>
      </c>
      <c r="BB24" s="23" t="s">
        <v>61</v>
      </c>
      <c r="BC24" s="23" t="s">
        <v>159</v>
      </c>
      <c r="BD24" s="23" t="s">
        <v>180</v>
      </c>
      <c r="BE24" s="23">
        <v>1500</v>
      </c>
      <c r="BF24" s="23" t="s">
        <v>59</v>
      </c>
      <c r="BG24" s="23" t="s">
        <v>181</v>
      </c>
      <c r="BH24" s="23" t="s">
        <v>182</v>
      </c>
      <c r="BI24" s="23">
        <v>12500</v>
      </c>
      <c r="BJ24" s="27">
        <f>SUM(T24,W24,Z24,AC24,AF24,AI24,AL24,AO24,AR24,AU24,AX24,BA24,BE24,BI24)</f>
        <v>130000</v>
      </c>
      <c r="BK24" s="28" t="s">
        <v>58</v>
      </c>
      <c r="BL24" s="28">
        <f>10000*12</f>
        <v>120000</v>
      </c>
      <c r="BM24" s="28" t="s">
        <v>105</v>
      </c>
      <c r="BN24" s="28" t="s">
        <v>58</v>
      </c>
      <c r="BO24" s="28">
        <v>9500</v>
      </c>
      <c r="BP24" s="25">
        <f>SUM(BK24:BO24)</f>
        <v>129500</v>
      </c>
      <c r="BQ24" s="28">
        <v>5000</v>
      </c>
      <c r="BR24" s="28">
        <v>5000</v>
      </c>
      <c r="BS24" s="28" t="s">
        <v>58</v>
      </c>
      <c r="BT24" s="28">
        <f>27600+10000</f>
        <v>37600</v>
      </c>
      <c r="BU24" s="28">
        <v>2000</v>
      </c>
      <c r="BV24" s="28">
        <v>3000</v>
      </c>
      <c r="BW24" s="28" t="s">
        <v>58</v>
      </c>
      <c r="BX24" s="28" t="s">
        <v>58</v>
      </c>
      <c r="BY24" s="28">
        <f>SUM(BQ24:BX24)</f>
        <v>52600</v>
      </c>
      <c r="BZ24" s="28">
        <f>+BJ24-BY24</f>
        <v>77400</v>
      </c>
      <c r="CA24" s="28">
        <f>+BP24+BZ24</f>
        <v>206900</v>
      </c>
      <c r="CB24" s="135">
        <v>156000</v>
      </c>
      <c r="CC24" s="28">
        <f>+CA24</f>
        <v>206900</v>
      </c>
      <c r="CD24" s="28">
        <f>+CC24-CB24</f>
        <v>50900</v>
      </c>
      <c r="CE24" s="109" t="str">
        <f>IF(CB24&lt;CC24,"เพิ่มขึ้น","ลดลง")</f>
        <v>เพิ่มขึ้น</v>
      </c>
      <c r="CF24" s="22" t="s">
        <v>183</v>
      </c>
    </row>
    <row r="25" spans="1:84" ht="21" x14ac:dyDescent="0.2">
      <c r="A25" s="114">
        <v>19</v>
      </c>
      <c r="B25" s="20" t="s">
        <v>508</v>
      </c>
      <c r="C25" s="20" t="s">
        <v>186</v>
      </c>
      <c r="D25" s="21" t="s">
        <v>187</v>
      </c>
      <c r="E25" s="27"/>
      <c r="F25" s="20" t="s">
        <v>81</v>
      </c>
      <c r="G25" s="20" t="s">
        <v>67</v>
      </c>
      <c r="H25" s="20" t="s">
        <v>82</v>
      </c>
      <c r="I25" s="20" t="s">
        <v>57</v>
      </c>
      <c r="J25" s="22" t="s">
        <v>69</v>
      </c>
      <c r="K25" s="23" t="s">
        <v>59</v>
      </c>
      <c r="L25" s="24" t="s">
        <v>214</v>
      </c>
      <c r="M25" s="24" t="s">
        <v>214</v>
      </c>
      <c r="N25" s="24" t="s">
        <v>214</v>
      </c>
      <c r="O25" s="24"/>
      <c r="P25" s="22" t="s">
        <v>58</v>
      </c>
      <c r="Q25" s="22" t="s">
        <v>60</v>
      </c>
      <c r="R25" s="23" t="s">
        <v>61</v>
      </c>
      <c r="S25" s="28">
        <v>3000</v>
      </c>
      <c r="T25" s="25">
        <f>+S25*53.42</f>
        <v>160260</v>
      </c>
      <c r="U25" s="23" t="s">
        <v>62</v>
      </c>
      <c r="V25" s="68" t="s">
        <v>214</v>
      </c>
      <c r="W25" s="23" t="s">
        <v>214</v>
      </c>
      <c r="X25" s="20" t="s">
        <v>62</v>
      </c>
      <c r="Y25" s="30" t="s">
        <v>214</v>
      </c>
      <c r="Z25" s="30" t="s">
        <v>214</v>
      </c>
      <c r="AA25" s="24" t="s">
        <v>62</v>
      </c>
      <c r="AB25" s="34" t="s">
        <v>214</v>
      </c>
      <c r="AC25" s="34" t="s">
        <v>214</v>
      </c>
      <c r="AD25" s="24" t="s">
        <v>61</v>
      </c>
      <c r="AE25" s="24">
        <v>100</v>
      </c>
      <c r="AF25" s="24">
        <v>1000</v>
      </c>
      <c r="AG25" s="23" t="s">
        <v>61</v>
      </c>
      <c r="AH25" s="23">
        <v>100</v>
      </c>
      <c r="AI25" s="23">
        <v>2000</v>
      </c>
      <c r="AJ25" s="23" t="s">
        <v>62</v>
      </c>
      <c r="AK25" s="30" t="s">
        <v>214</v>
      </c>
      <c r="AL25" s="30" t="s">
        <v>214</v>
      </c>
      <c r="AM25" s="23" t="s">
        <v>62</v>
      </c>
      <c r="AN25" s="30" t="s">
        <v>214</v>
      </c>
      <c r="AO25" s="30" t="s">
        <v>214</v>
      </c>
      <c r="AP25" s="23" t="s">
        <v>62</v>
      </c>
      <c r="AQ25" s="30" t="s">
        <v>214</v>
      </c>
      <c r="AR25" s="30" t="s">
        <v>214</v>
      </c>
      <c r="AS25" s="23" t="s">
        <v>62</v>
      </c>
      <c r="AT25" s="30" t="s">
        <v>214</v>
      </c>
      <c r="AU25" s="30" t="s">
        <v>214</v>
      </c>
      <c r="AV25" s="23" t="s">
        <v>61</v>
      </c>
      <c r="AW25" s="23" t="s">
        <v>189</v>
      </c>
      <c r="AX25" s="23">
        <v>5000</v>
      </c>
      <c r="AY25" s="23" t="s">
        <v>61</v>
      </c>
      <c r="AZ25" s="23" t="s">
        <v>188</v>
      </c>
      <c r="BA25" s="23">
        <v>2000</v>
      </c>
      <c r="BB25" s="23" t="s">
        <v>62</v>
      </c>
      <c r="BC25" s="30" t="s">
        <v>214</v>
      </c>
      <c r="BD25" s="30" t="s">
        <v>214</v>
      </c>
      <c r="BE25" s="30" t="s">
        <v>214</v>
      </c>
      <c r="BF25" s="23" t="s">
        <v>58</v>
      </c>
      <c r="BG25" s="30" t="s">
        <v>214</v>
      </c>
      <c r="BH25" s="30" t="s">
        <v>214</v>
      </c>
      <c r="BI25" s="30" t="s">
        <v>214</v>
      </c>
      <c r="BJ25" s="27">
        <f>SUM(T25,W25,Z25,AC25,AF25,AI25,AL25,AO25,AR25,AU25,AX25,BA25,BE25,BI25)</f>
        <v>170260</v>
      </c>
      <c r="BK25" s="28" t="s">
        <v>58</v>
      </c>
      <c r="BL25" s="28">
        <f>8000*12</f>
        <v>96000</v>
      </c>
      <c r="BM25" s="28" t="s">
        <v>58</v>
      </c>
      <c r="BN25" s="28" t="s">
        <v>58</v>
      </c>
      <c r="BO25" s="28">
        <v>9500</v>
      </c>
      <c r="BP25" s="25">
        <f>SUM(BK25:BO25)</f>
        <v>105500</v>
      </c>
      <c r="BQ25" s="28">
        <v>6000</v>
      </c>
      <c r="BR25" s="28">
        <v>6000</v>
      </c>
      <c r="BS25" s="28" t="s">
        <v>58</v>
      </c>
      <c r="BT25" s="28">
        <v>4500</v>
      </c>
      <c r="BU25" s="28" t="s">
        <v>58</v>
      </c>
      <c r="BV25" s="28">
        <v>2500</v>
      </c>
      <c r="BW25" s="28" t="s">
        <v>58</v>
      </c>
      <c r="BX25" s="28">
        <v>3000</v>
      </c>
      <c r="BY25" s="28">
        <f>SUM(BQ25:BX25)</f>
        <v>22000</v>
      </c>
      <c r="BZ25" s="28">
        <f>+BJ25-BY25</f>
        <v>148260</v>
      </c>
      <c r="CA25" s="28">
        <f>+BP25+BZ25</f>
        <v>253760</v>
      </c>
      <c r="CB25" s="135">
        <v>192000</v>
      </c>
      <c r="CC25" s="28">
        <f>+CA25</f>
        <v>253760</v>
      </c>
      <c r="CD25" s="28">
        <f>+CC25-CB25</f>
        <v>61760</v>
      </c>
      <c r="CE25" s="109" t="str">
        <f>IF(CB25&lt;CC25,"เพิ่มขึ้น","ลดลง")</f>
        <v>เพิ่มขึ้น</v>
      </c>
      <c r="CF25" s="22" t="s">
        <v>190</v>
      </c>
    </row>
    <row r="26" spans="1:84" ht="42" x14ac:dyDescent="0.2">
      <c r="A26" s="114">
        <v>20</v>
      </c>
      <c r="B26" s="20" t="s">
        <v>191</v>
      </c>
      <c r="C26" s="20" t="s">
        <v>192</v>
      </c>
      <c r="D26" s="21" t="s">
        <v>193</v>
      </c>
      <c r="E26" s="20" t="s">
        <v>194</v>
      </c>
      <c r="F26" s="20" t="s">
        <v>81</v>
      </c>
      <c r="G26" s="20" t="s">
        <v>67</v>
      </c>
      <c r="H26" s="20" t="s">
        <v>82</v>
      </c>
      <c r="I26" s="20" t="s">
        <v>57</v>
      </c>
      <c r="J26" s="22" t="s">
        <v>602</v>
      </c>
      <c r="K26" s="23" t="s">
        <v>59</v>
      </c>
      <c r="L26" s="24" t="s">
        <v>214</v>
      </c>
      <c r="M26" s="24" t="s">
        <v>214</v>
      </c>
      <c r="N26" s="24" t="s">
        <v>214</v>
      </c>
      <c r="O26" s="24"/>
      <c r="P26" s="20" t="s">
        <v>486</v>
      </c>
      <c r="Q26" s="22" t="s">
        <v>77</v>
      </c>
      <c r="R26" s="23" t="s">
        <v>61</v>
      </c>
      <c r="S26" s="28" t="s">
        <v>195</v>
      </c>
      <c r="T26" s="25">
        <v>40000</v>
      </c>
      <c r="U26" s="23" t="s">
        <v>61</v>
      </c>
      <c r="V26" s="23">
        <v>2000</v>
      </c>
      <c r="W26" s="23">
        <f>+V26*6.29</f>
        <v>12580</v>
      </c>
      <c r="X26" s="20" t="s">
        <v>61</v>
      </c>
      <c r="Y26" s="23">
        <v>100</v>
      </c>
      <c r="Z26" s="23">
        <v>10000</v>
      </c>
      <c r="AA26" s="24" t="s">
        <v>61</v>
      </c>
      <c r="AB26" s="24">
        <v>500</v>
      </c>
      <c r="AC26" s="24">
        <v>1000</v>
      </c>
      <c r="AD26" s="24" t="s">
        <v>61</v>
      </c>
      <c r="AE26" s="24" t="s">
        <v>196</v>
      </c>
      <c r="AF26" s="24">
        <v>5000</v>
      </c>
      <c r="AG26" s="23" t="s">
        <v>61</v>
      </c>
      <c r="AH26" s="24" t="s">
        <v>306</v>
      </c>
      <c r="AI26" s="23" t="s">
        <v>214</v>
      </c>
      <c r="AJ26" s="23" t="s">
        <v>61</v>
      </c>
      <c r="AK26" s="24" t="s">
        <v>306</v>
      </c>
      <c r="AL26" s="23" t="s">
        <v>214</v>
      </c>
      <c r="AM26" s="23" t="s">
        <v>62</v>
      </c>
      <c r="AN26" s="30" t="s">
        <v>214</v>
      </c>
      <c r="AO26" s="30" t="s">
        <v>214</v>
      </c>
      <c r="AP26" s="23" t="s">
        <v>62</v>
      </c>
      <c r="AQ26" s="30" t="s">
        <v>214</v>
      </c>
      <c r="AR26" s="30" t="s">
        <v>214</v>
      </c>
      <c r="AS26" s="23" t="s">
        <v>62</v>
      </c>
      <c r="AT26" s="30" t="s">
        <v>214</v>
      </c>
      <c r="AU26" s="30" t="s">
        <v>214</v>
      </c>
      <c r="AV26" s="23" t="s">
        <v>61</v>
      </c>
      <c r="AW26" s="24" t="s">
        <v>306</v>
      </c>
      <c r="AX26" s="23" t="s">
        <v>214</v>
      </c>
      <c r="AY26" s="23" t="s">
        <v>61</v>
      </c>
      <c r="AZ26" s="23">
        <v>20</v>
      </c>
      <c r="BA26" s="23">
        <v>10000</v>
      </c>
      <c r="BB26" s="23" t="s">
        <v>61</v>
      </c>
      <c r="BC26" s="23" t="s">
        <v>197</v>
      </c>
      <c r="BD26" s="23" t="s">
        <v>198</v>
      </c>
      <c r="BE26" s="23">
        <v>15000</v>
      </c>
      <c r="BF26" s="23" t="s">
        <v>58</v>
      </c>
      <c r="BG26" s="30" t="s">
        <v>214</v>
      </c>
      <c r="BH26" s="30" t="s">
        <v>214</v>
      </c>
      <c r="BI26" s="30" t="s">
        <v>214</v>
      </c>
      <c r="BJ26" s="27">
        <f>SUM(T26,W26,Z26,AC26,AF26,AI26,AL26,AO26,AR26,AU26,AX26,BA26,BE26,BI26)</f>
        <v>93580</v>
      </c>
      <c r="BK26" s="28" t="s">
        <v>58</v>
      </c>
      <c r="BL26" s="28">
        <v>25000</v>
      </c>
      <c r="BM26" s="28">
        <v>60000</v>
      </c>
      <c r="BN26" s="28" t="s">
        <v>58</v>
      </c>
      <c r="BO26" s="28">
        <v>9500</v>
      </c>
      <c r="BP26" s="25">
        <f>SUM(BK26:BO26)</f>
        <v>94500</v>
      </c>
      <c r="BQ26" s="28" t="s">
        <v>58</v>
      </c>
      <c r="BR26" s="28">
        <v>30000</v>
      </c>
      <c r="BS26" s="28">
        <v>4000</v>
      </c>
      <c r="BT26" s="28" t="s">
        <v>58</v>
      </c>
      <c r="BU26" s="28" t="s">
        <v>58</v>
      </c>
      <c r="BV26" s="28">
        <v>2000</v>
      </c>
      <c r="BW26" s="28">
        <v>20000</v>
      </c>
      <c r="BX26" s="28" t="s">
        <v>58</v>
      </c>
      <c r="BY26" s="28">
        <f>SUM(BQ26:BX26)</f>
        <v>56000</v>
      </c>
      <c r="BZ26" s="28">
        <f>+BJ26-BY26</f>
        <v>37580</v>
      </c>
      <c r="CA26" s="28">
        <f>+BP26+BZ26</f>
        <v>132080</v>
      </c>
      <c r="CB26" s="135">
        <v>108000</v>
      </c>
      <c r="CC26" s="28">
        <f>+CA26</f>
        <v>132080</v>
      </c>
      <c r="CD26" s="28">
        <f>+CC26-CB26</f>
        <v>24080</v>
      </c>
      <c r="CE26" s="109" t="str">
        <f>IF(CB26&lt;CC26,"เพิ่มขึ้น","ลดลง")</f>
        <v>เพิ่มขึ้น</v>
      </c>
      <c r="CF26" s="26" t="s">
        <v>58</v>
      </c>
    </row>
    <row r="27" spans="1:84" ht="21" x14ac:dyDescent="0.2">
      <c r="A27" s="114">
        <v>21</v>
      </c>
      <c r="B27" s="20" t="s">
        <v>200</v>
      </c>
      <c r="C27" s="20" t="s">
        <v>201</v>
      </c>
      <c r="D27" s="21" t="s">
        <v>202</v>
      </c>
      <c r="E27" s="20" t="s">
        <v>203</v>
      </c>
      <c r="F27" s="20" t="s">
        <v>81</v>
      </c>
      <c r="G27" s="20" t="s">
        <v>67</v>
      </c>
      <c r="H27" s="20" t="s">
        <v>56</v>
      </c>
      <c r="I27" s="20" t="s">
        <v>57</v>
      </c>
      <c r="J27" s="22" t="s">
        <v>69</v>
      </c>
      <c r="K27" s="23" t="s">
        <v>59</v>
      </c>
      <c r="L27" s="24" t="s">
        <v>214</v>
      </c>
      <c r="M27" s="24" t="s">
        <v>214</v>
      </c>
      <c r="N27" s="24" t="s">
        <v>214</v>
      </c>
      <c r="O27" s="24" t="s">
        <v>204</v>
      </c>
      <c r="P27" s="20" t="s">
        <v>486</v>
      </c>
      <c r="Q27" s="22" t="s">
        <v>126</v>
      </c>
      <c r="R27" s="23" t="s">
        <v>61</v>
      </c>
      <c r="S27" s="28">
        <v>8000</v>
      </c>
      <c r="T27" s="25">
        <f>+S27*53.42</f>
        <v>427360</v>
      </c>
      <c r="U27" s="23" t="s">
        <v>62</v>
      </c>
      <c r="V27" s="23" t="s">
        <v>214</v>
      </c>
      <c r="W27" s="23" t="s">
        <v>214</v>
      </c>
      <c r="X27" s="20" t="s">
        <v>61</v>
      </c>
      <c r="Y27" s="23" t="s">
        <v>306</v>
      </c>
      <c r="Z27" s="23" t="s">
        <v>214</v>
      </c>
      <c r="AA27" s="24" t="s">
        <v>62</v>
      </c>
      <c r="AB27" s="34" t="s">
        <v>214</v>
      </c>
      <c r="AC27" s="34" t="s">
        <v>214</v>
      </c>
      <c r="AD27" s="24" t="s">
        <v>62</v>
      </c>
      <c r="AE27" s="34" t="s">
        <v>214</v>
      </c>
      <c r="AF27" s="34" t="s">
        <v>214</v>
      </c>
      <c r="AG27" s="23" t="s">
        <v>62</v>
      </c>
      <c r="AH27" s="30" t="s">
        <v>214</v>
      </c>
      <c r="AI27" s="30" t="s">
        <v>214</v>
      </c>
      <c r="AJ27" s="23" t="s">
        <v>62</v>
      </c>
      <c r="AK27" s="30" t="s">
        <v>214</v>
      </c>
      <c r="AL27" s="30" t="s">
        <v>214</v>
      </c>
      <c r="AM27" s="23" t="s">
        <v>61</v>
      </c>
      <c r="AN27" s="23" t="s">
        <v>570</v>
      </c>
      <c r="AO27" s="23">
        <v>125000</v>
      </c>
      <c r="AP27" s="23" t="s">
        <v>62</v>
      </c>
      <c r="AQ27" s="30" t="s">
        <v>214</v>
      </c>
      <c r="AR27" s="30" t="s">
        <v>214</v>
      </c>
      <c r="AS27" s="23" t="s">
        <v>62</v>
      </c>
      <c r="AT27" s="30" t="s">
        <v>214</v>
      </c>
      <c r="AU27" s="30" t="s">
        <v>214</v>
      </c>
      <c r="AV27" s="23" t="s">
        <v>61</v>
      </c>
      <c r="AW27" s="23" t="s">
        <v>205</v>
      </c>
      <c r="AX27" s="23">
        <v>36500</v>
      </c>
      <c r="AY27" s="23" t="s">
        <v>62</v>
      </c>
      <c r="AZ27" s="30" t="s">
        <v>214</v>
      </c>
      <c r="BA27" s="30" t="s">
        <v>214</v>
      </c>
      <c r="BB27" s="23" t="s">
        <v>62</v>
      </c>
      <c r="BC27" s="30" t="s">
        <v>214</v>
      </c>
      <c r="BD27" s="30" t="s">
        <v>214</v>
      </c>
      <c r="BE27" s="30" t="s">
        <v>214</v>
      </c>
      <c r="BF27" s="23" t="s">
        <v>58</v>
      </c>
      <c r="BG27" s="30" t="s">
        <v>214</v>
      </c>
      <c r="BH27" s="30" t="s">
        <v>214</v>
      </c>
      <c r="BI27" s="30" t="s">
        <v>214</v>
      </c>
      <c r="BJ27" s="27">
        <f>SUM(T27,W27,Z27,AC27,AF27,AI27,AL27,AO27,AR27,AU27,AX27,BA27,BE27,BI27)</f>
        <v>588860</v>
      </c>
      <c r="BK27" s="28" t="s">
        <v>58</v>
      </c>
      <c r="BL27" s="28">
        <f>12*5000</f>
        <v>60000</v>
      </c>
      <c r="BM27" s="28" t="s">
        <v>58</v>
      </c>
      <c r="BN27" s="28" t="s">
        <v>58</v>
      </c>
      <c r="BO27" s="28" t="s">
        <v>58</v>
      </c>
      <c r="BP27" s="25">
        <f>SUM(BK27:BO27)</f>
        <v>60000</v>
      </c>
      <c r="BQ27" s="28" t="s">
        <v>58</v>
      </c>
      <c r="BR27" s="28">
        <v>50000</v>
      </c>
      <c r="BS27" s="28" t="s">
        <v>58</v>
      </c>
      <c r="BT27" s="28" t="s">
        <v>58</v>
      </c>
      <c r="BU27" s="28" t="s">
        <v>58</v>
      </c>
      <c r="BV27" s="28">
        <v>200000</v>
      </c>
      <c r="BW27" s="28" t="s">
        <v>58</v>
      </c>
      <c r="BX27" s="28" t="s">
        <v>58</v>
      </c>
      <c r="BY27" s="28">
        <f>SUM(BQ27:BX27)</f>
        <v>250000</v>
      </c>
      <c r="BZ27" s="28">
        <f>+BJ27-BY27</f>
        <v>338860</v>
      </c>
      <c r="CA27" s="28">
        <f>+BP27+BZ27</f>
        <v>398860</v>
      </c>
      <c r="CB27" s="135">
        <v>324000</v>
      </c>
      <c r="CC27" s="28">
        <f>+CA27</f>
        <v>398860</v>
      </c>
      <c r="CD27" s="28">
        <f>+CC27-CB27</f>
        <v>74860</v>
      </c>
      <c r="CE27" s="109" t="str">
        <f>IF(CB27&lt;CC27,"เพิ่มขึ้น","ลดลง")</f>
        <v>เพิ่มขึ้น</v>
      </c>
      <c r="CF27" s="26" t="s">
        <v>58</v>
      </c>
    </row>
    <row r="28" spans="1:84" ht="21" x14ac:dyDescent="0.2">
      <c r="A28" s="114">
        <v>22</v>
      </c>
      <c r="B28" s="20" t="s">
        <v>206</v>
      </c>
      <c r="C28" s="20" t="s">
        <v>207</v>
      </c>
      <c r="D28" s="21" t="s">
        <v>208</v>
      </c>
      <c r="E28" s="27"/>
      <c r="F28" s="20" t="s">
        <v>81</v>
      </c>
      <c r="G28" s="20" t="s">
        <v>67</v>
      </c>
      <c r="H28" s="20" t="s">
        <v>82</v>
      </c>
      <c r="I28" s="20" t="s">
        <v>57</v>
      </c>
      <c r="J28" s="22" t="s">
        <v>69</v>
      </c>
      <c r="K28" s="23" t="s">
        <v>59</v>
      </c>
      <c r="L28" s="24" t="s">
        <v>214</v>
      </c>
      <c r="M28" s="24" t="s">
        <v>214</v>
      </c>
      <c r="N28" s="24" t="s">
        <v>214</v>
      </c>
      <c r="O28" s="24"/>
      <c r="P28" s="20" t="s">
        <v>58</v>
      </c>
      <c r="Q28" s="22" t="s">
        <v>60</v>
      </c>
      <c r="R28" s="23" t="s">
        <v>61</v>
      </c>
      <c r="S28" s="28">
        <v>2500</v>
      </c>
      <c r="T28" s="25">
        <f>+S28*53.42</f>
        <v>133550</v>
      </c>
      <c r="U28" s="23" t="s">
        <v>61</v>
      </c>
      <c r="V28" s="23">
        <v>12000</v>
      </c>
      <c r="W28" s="23">
        <f>+V28*6.29</f>
        <v>75480</v>
      </c>
      <c r="X28" s="20" t="s">
        <v>61</v>
      </c>
      <c r="Y28" s="23">
        <v>2500</v>
      </c>
      <c r="Z28" s="23">
        <v>20000</v>
      </c>
      <c r="AA28" s="24" t="s">
        <v>61</v>
      </c>
      <c r="AB28" s="24">
        <v>300</v>
      </c>
      <c r="AC28" s="24">
        <v>6000</v>
      </c>
      <c r="AD28" s="24" t="s">
        <v>61</v>
      </c>
      <c r="AE28" s="24">
        <v>200</v>
      </c>
      <c r="AF28" s="24">
        <v>5000</v>
      </c>
      <c r="AG28" s="23" t="s">
        <v>61</v>
      </c>
      <c r="AH28" s="23">
        <v>300</v>
      </c>
      <c r="AI28" s="23">
        <v>4500</v>
      </c>
      <c r="AJ28" s="23" t="s">
        <v>62</v>
      </c>
      <c r="AK28" s="30" t="s">
        <v>214</v>
      </c>
      <c r="AL28" s="30" t="s">
        <v>214</v>
      </c>
      <c r="AM28" s="23" t="s">
        <v>61</v>
      </c>
      <c r="AN28" s="23" t="s">
        <v>179</v>
      </c>
      <c r="AO28" s="23">
        <v>50000</v>
      </c>
      <c r="AP28" s="23" t="s">
        <v>62</v>
      </c>
      <c r="AQ28" s="30" t="s">
        <v>214</v>
      </c>
      <c r="AR28" s="30" t="s">
        <v>214</v>
      </c>
      <c r="AS28" s="23" t="s">
        <v>62</v>
      </c>
      <c r="AT28" s="30" t="s">
        <v>214</v>
      </c>
      <c r="AU28" s="30" t="s">
        <v>214</v>
      </c>
      <c r="AV28" s="23" t="s">
        <v>61</v>
      </c>
      <c r="AW28" s="23" t="s">
        <v>209</v>
      </c>
      <c r="AX28" s="23">
        <v>14000</v>
      </c>
      <c r="AY28" s="23" t="s">
        <v>62</v>
      </c>
      <c r="AZ28" s="30" t="s">
        <v>214</v>
      </c>
      <c r="BA28" s="30" t="s">
        <v>214</v>
      </c>
      <c r="BB28" s="23" t="s">
        <v>62</v>
      </c>
      <c r="BC28" s="30" t="s">
        <v>214</v>
      </c>
      <c r="BD28" s="30" t="s">
        <v>214</v>
      </c>
      <c r="BE28" s="30" t="s">
        <v>214</v>
      </c>
      <c r="BF28" s="23" t="s">
        <v>58</v>
      </c>
      <c r="BG28" s="30" t="s">
        <v>214</v>
      </c>
      <c r="BH28" s="30" t="s">
        <v>214</v>
      </c>
      <c r="BI28" s="30" t="s">
        <v>214</v>
      </c>
      <c r="BJ28" s="27">
        <f>SUM(T28,W28,Z28,AC28,AF28,AI28,AL28,AO28,AR28,AU28,AX28,BA28,BE28,BI28)</f>
        <v>308530</v>
      </c>
      <c r="BK28" s="28" t="s">
        <v>58</v>
      </c>
      <c r="BL28" s="28">
        <f>2500*12</f>
        <v>30000</v>
      </c>
      <c r="BM28" s="28" t="s">
        <v>58</v>
      </c>
      <c r="BN28" s="28" t="s">
        <v>58</v>
      </c>
      <c r="BO28" s="28" t="s">
        <v>58</v>
      </c>
      <c r="BP28" s="25">
        <f>SUM(BK28:BO28)</f>
        <v>30000</v>
      </c>
      <c r="BQ28" s="28">
        <v>3000</v>
      </c>
      <c r="BR28" s="28" t="s">
        <v>58</v>
      </c>
      <c r="BS28" s="28" t="s">
        <v>58</v>
      </c>
      <c r="BT28" s="28">
        <v>4000</v>
      </c>
      <c r="BU28" s="28" t="s">
        <v>58</v>
      </c>
      <c r="BV28" s="28" t="s">
        <v>58</v>
      </c>
      <c r="BW28" s="28">
        <v>20000</v>
      </c>
      <c r="BX28" s="28" t="s">
        <v>58</v>
      </c>
      <c r="BY28" s="28">
        <f>SUM(BQ28:BX28)</f>
        <v>27000</v>
      </c>
      <c r="BZ28" s="28">
        <f>+BJ28-BY28</f>
        <v>281530</v>
      </c>
      <c r="CA28" s="28">
        <f>+BP28+BZ28</f>
        <v>311530</v>
      </c>
      <c r="CB28" s="135">
        <v>240000</v>
      </c>
      <c r="CC28" s="28">
        <f>+CA28</f>
        <v>311530</v>
      </c>
      <c r="CD28" s="28">
        <f>+CC28-CB28</f>
        <v>71530</v>
      </c>
      <c r="CE28" s="109" t="str">
        <f>IF(CB28&lt;CC28,"เพิ่มขึ้น","ลดลง")</f>
        <v>เพิ่มขึ้น</v>
      </c>
      <c r="CF28" s="22" t="s">
        <v>210</v>
      </c>
    </row>
    <row r="29" spans="1:84" ht="21" x14ac:dyDescent="0.2">
      <c r="A29" s="114">
        <v>23</v>
      </c>
      <c r="B29" s="20" t="s">
        <v>576</v>
      </c>
      <c r="C29" s="20" t="s">
        <v>216</v>
      </c>
      <c r="D29" s="20" t="s">
        <v>217</v>
      </c>
      <c r="E29" s="27"/>
      <c r="F29" s="20" t="s">
        <v>81</v>
      </c>
      <c r="G29" s="20" t="s">
        <v>67</v>
      </c>
      <c r="H29" s="20" t="s">
        <v>82</v>
      </c>
      <c r="I29" s="20" t="s">
        <v>57</v>
      </c>
      <c r="J29" s="22" t="s">
        <v>58</v>
      </c>
      <c r="K29" s="23" t="s">
        <v>59</v>
      </c>
      <c r="L29" s="24" t="s">
        <v>214</v>
      </c>
      <c r="M29" s="24" t="s">
        <v>214</v>
      </c>
      <c r="N29" s="24" t="s">
        <v>214</v>
      </c>
      <c r="O29" s="24"/>
      <c r="P29" s="20" t="s">
        <v>58</v>
      </c>
      <c r="Q29" s="22" t="s">
        <v>218</v>
      </c>
      <c r="R29" s="23" t="s">
        <v>62</v>
      </c>
      <c r="S29" s="37" t="s">
        <v>214</v>
      </c>
      <c r="T29" s="29" t="s">
        <v>214</v>
      </c>
      <c r="U29" s="30" t="s">
        <v>62</v>
      </c>
      <c r="V29" s="30" t="s">
        <v>214</v>
      </c>
      <c r="W29" s="30" t="s">
        <v>214</v>
      </c>
      <c r="X29" s="20" t="s">
        <v>61</v>
      </c>
      <c r="Y29" s="23">
        <v>20000</v>
      </c>
      <c r="Z29" s="23">
        <v>160000</v>
      </c>
      <c r="AA29" s="24" t="s">
        <v>61</v>
      </c>
      <c r="AB29" s="24">
        <v>40000</v>
      </c>
      <c r="AC29" s="24">
        <v>400000</v>
      </c>
      <c r="AD29" s="24" t="s">
        <v>61</v>
      </c>
      <c r="AE29" s="24">
        <v>10000</v>
      </c>
      <c r="AF29" s="24">
        <v>80000</v>
      </c>
      <c r="AG29" s="23" t="s">
        <v>62</v>
      </c>
      <c r="AH29" s="30" t="s">
        <v>214</v>
      </c>
      <c r="AI29" s="30" t="s">
        <v>214</v>
      </c>
      <c r="AJ29" s="23" t="s">
        <v>62</v>
      </c>
      <c r="AK29" s="30" t="s">
        <v>214</v>
      </c>
      <c r="AL29" s="30" t="s">
        <v>214</v>
      </c>
      <c r="AM29" s="23" t="s">
        <v>61</v>
      </c>
      <c r="AN29" s="23" t="s">
        <v>179</v>
      </c>
      <c r="AO29" s="23">
        <v>20000</v>
      </c>
      <c r="AP29" s="23" t="s">
        <v>62</v>
      </c>
      <c r="AQ29" s="30" t="s">
        <v>214</v>
      </c>
      <c r="AR29" s="30" t="s">
        <v>214</v>
      </c>
      <c r="AS29" s="23" t="s">
        <v>62</v>
      </c>
      <c r="AT29" s="30" t="s">
        <v>214</v>
      </c>
      <c r="AU29" s="30" t="s">
        <v>214</v>
      </c>
      <c r="AV29" s="23" t="s">
        <v>61</v>
      </c>
      <c r="AW29" s="23" t="s">
        <v>220</v>
      </c>
      <c r="AX29" s="23">
        <v>5000</v>
      </c>
      <c r="AY29" s="23" t="s">
        <v>62</v>
      </c>
      <c r="AZ29" s="30" t="s">
        <v>214</v>
      </c>
      <c r="BA29" s="30" t="s">
        <v>214</v>
      </c>
      <c r="BB29" s="23" t="s">
        <v>62</v>
      </c>
      <c r="BC29" s="30" t="s">
        <v>214</v>
      </c>
      <c r="BD29" s="30" t="s">
        <v>214</v>
      </c>
      <c r="BE29" s="30" t="s">
        <v>214</v>
      </c>
      <c r="BF29" s="23" t="s">
        <v>58</v>
      </c>
      <c r="BG29" s="30" t="s">
        <v>214</v>
      </c>
      <c r="BH29" s="30" t="s">
        <v>214</v>
      </c>
      <c r="BI29" s="30" t="s">
        <v>214</v>
      </c>
      <c r="BJ29" s="27">
        <f>SUM(T29,W29,Z29,AC29,AF29,AI29,AL29,AO29,AR29,AU29,AX29,BA29,BE29,BI29)</f>
        <v>665000</v>
      </c>
      <c r="BK29" s="28" t="s">
        <v>58</v>
      </c>
      <c r="BL29" s="28">
        <v>25000</v>
      </c>
      <c r="BM29" s="28" t="s">
        <v>58</v>
      </c>
      <c r="BN29" s="28" t="s">
        <v>58</v>
      </c>
      <c r="BO29" s="28" t="s">
        <v>58</v>
      </c>
      <c r="BP29" s="25">
        <f>SUM(BK29:BO29)</f>
        <v>25000</v>
      </c>
      <c r="BQ29" s="28">
        <v>200000</v>
      </c>
      <c r="BR29" s="28">
        <v>100000</v>
      </c>
      <c r="BS29" s="28" t="s">
        <v>58</v>
      </c>
      <c r="BT29" s="28" t="s">
        <v>58</v>
      </c>
      <c r="BU29" s="28">
        <v>10000</v>
      </c>
      <c r="BV29" s="28" t="s">
        <v>221</v>
      </c>
      <c r="BW29" s="28">
        <v>10000</v>
      </c>
      <c r="BX29" s="28" t="s">
        <v>58</v>
      </c>
      <c r="BY29" s="28">
        <f>SUM(BQ29:BX29)</f>
        <v>320000</v>
      </c>
      <c r="BZ29" s="28">
        <f>+BJ29-BY29</f>
        <v>345000</v>
      </c>
      <c r="CA29" s="28">
        <f>+BP29+BZ29</f>
        <v>370000</v>
      </c>
      <c r="CB29" s="135">
        <v>300000</v>
      </c>
      <c r="CC29" s="28">
        <f>+CA29</f>
        <v>370000</v>
      </c>
      <c r="CD29" s="28">
        <f>+CC29-CB29</f>
        <v>70000</v>
      </c>
      <c r="CE29" s="109" t="str">
        <f>IF(CB29&lt;CC29,"เพิ่มขึ้น","ลดลง")</f>
        <v>เพิ่มขึ้น</v>
      </c>
      <c r="CF29" s="22" t="s">
        <v>58</v>
      </c>
    </row>
    <row r="30" spans="1:84" ht="21" x14ac:dyDescent="0.2">
      <c r="A30" s="114">
        <v>24</v>
      </c>
      <c r="B30" s="20" t="s">
        <v>515</v>
      </c>
      <c r="C30" s="20" t="s">
        <v>228</v>
      </c>
      <c r="D30" s="20" t="s">
        <v>229</v>
      </c>
      <c r="E30" s="27"/>
      <c r="F30" s="20" t="s">
        <v>76</v>
      </c>
      <c r="G30" s="20" t="s">
        <v>117</v>
      </c>
      <c r="H30" s="20" t="s">
        <v>82</v>
      </c>
      <c r="I30" s="20" t="s">
        <v>57</v>
      </c>
      <c r="J30" s="22" t="s">
        <v>58</v>
      </c>
      <c r="K30" s="23" t="s">
        <v>58</v>
      </c>
      <c r="L30" s="24" t="s">
        <v>214</v>
      </c>
      <c r="M30" s="24" t="s">
        <v>214</v>
      </c>
      <c r="N30" s="24" t="s">
        <v>214</v>
      </c>
      <c r="O30" s="24"/>
      <c r="P30" s="20" t="s">
        <v>58</v>
      </c>
      <c r="Q30" s="22" t="s">
        <v>88</v>
      </c>
      <c r="R30" s="23" t="s">
        <v>61</v>
      </c>
      <c r="S30" s="28">
        <v>800</v>
      </c>
      <c r="T30" s="25">
        <f>+S30*53.42</f>
        <v>42736</v>
      </c>
      <c r="U30" s="23" t="s">
        <v>62</v>
      </c>
      <c r="V30" s="30" t="s">
        <v>214</v>
      </c>
      <c r="W30" s="30" t="s">
        <v>214</v>
      </c>
      <c r="X30" s="20" t="s">
        <v>62</v>
      </c>
      <c r="Y30" s="30" t="s">
        <v>214</v>
      </c>
      <c r="Z30" s="30" t="s">
        <v>214</v>
      </c>
      <c r="AA30" s="24" t="s">
        <v>62</v>
      </c>
      <c r="AB30" s="34" t="s">
        <v>214</v>
      </c>
      <c r="AC30" s="34" t="s">
        <v>214</v>
      </c>
      <c r="AD30" s="24" t="s">
        <v>62</v>
      </c>
      <c r="AE30" s="34" t="s">
        <v>214</v>
      </c>
      <c r="AF30" s="34" t="s">
        <v>214</v>
      </c>
      <c r="AG30" s="23" t="s">
        <v>62</v>
      </c>
      <c r="AH30" s="30" t="s">
        <v>214</v>
      </c>
      <c r="AI30" s="30" t="s">
        <v>214</v>
      </c>
      <c r="AJ30" s="23" t="s">
        <v>62</v>
      </c>
      <c r="AK30" s="30" t="s">
        <v>214</v>
      </c>
      <c r="AL30" s="30" t="s">
        <v>214</v>
      </c>
      <c r="AM30" s="23" t="s">
        <v>62</v>
      </c>
      <c r="AN30" s="30" t="s">
        <v>214</v>
      </c>
      <c r="AO30" s="30" t="s">
        <v>214</v>
      </c>
      <c r="AP30" s="23" t="s">
        <v>62</v>
      </c>
      <c r="AQ30" s="30" t="s">
        <v>214</v>
      </c>
      <c r="AR30" s="30" t="s">
        <v>214</v>
      </c>
      <c r="AS30" s="23" t="s">
        <v>62</v>
      </c>
      <c r="AT30" s="30" t="s">
        <v>214</v>
      </c>
      <c r="AU30" s="30" t="s">
        <v>214</v>
      </c>
      <c r="AV30" s="23" t="s">
        <v>62</v>
      </c>
      <c r="AW30" s="30" t="s">
        <v>214</v>
      </c>
      <c r="AX30" s="30" t="s">
        <v>214</v>
      </c>
      <c r="AY30" s="23" t="s">
        <v>62</v>
      </c>
      <c r="AZ30" s="30" t="s">
        <v>214</v>
      </c>
      <c r="BA30" s="30" t="s">
        <v>214</v>
      </c>
      <c r="BB30" s="23" t="s">
        <v>62</v>
      </c>
      <c r="BC30" s="30" t="s">
        <v>214</v>
      </c>
      <c r="BD30" s="30" t="s">
        <v>214</v>
      </c>
      <c r="BE30" s="30" t="s">
        <v>214</v>
      </c>
      <c r="BF30" s="23" t="s">
        <v>58</v>
      </c>
      <c r="BG30" s="30" t="s">
        <v>214</v>
      </c>
      <c r="BH30" s="30" t="s">
        <v>214</v>
      </c>
      <c r="BI30" s="30" t="s">
        <v>214</v>
      </c>
      <c r="BJ30" s="27">
        <f>SUM(T30,W30,Z30,AC30,AF30,AI30,AL30,AO30,AR30,AU30,AX30,BA30,BE30,BI30)</f>
        <v>42736</v>
      </c>
      <c r="BK30" s="28" t="s">
        <v>58</v>
      </c>
      <c r="BL30" s="28" t="s">
        <v>58</v>
      </c>
      <c r="BM30" s="28" t="s">
        <v>58</v>
      </c>
      <c r="BN30" s="28" t="s">
        <v>58</v>
      </c>
      <c r="BO30" s="28">
        <v>9500</v>
      </c>
      <c r="BP30" s="25">
        <f>SUM(BK30:BO30)</f>
        <v>9500</v>
      </c>
      <c r="BQ30" s="28" t="s">
        <v>58</v>
      </c>
      <c r="BR30" s="28" t="s">
        <v>58</v>
      </c>
      <c r="BS30" s="28" t="s">
        <v>58</v>
      </c>
      <c r="BT30" s="28" t="s">
        <v>58</v>
      </c>
      <c r="BU30" s="28" t="s">
        <v>58</v>
      </c>
      <c r="BV30" s="28" t="s">
        <v>58</v>
      </c>
      <c r="BW30" s="28" t="s">
        <v>58</v>
      </c>
      <c r="BX30" s="28" t="s">
        <v>58</v>
      </c>
      <c r="BY30" s="28">
        <f>SUM(BQ30:BX30)</f>
        <v>0</v>
      </c>
      <c r="BZ30" s="28">
        <f>+BJ30-BY30</f>
        <v>42736</v>
      </c>
      <c r="CA30" s="28">
        <f>+BP30+BZ30</f>
        <v>52236</v>
      </c>
      <c r="CB30" s="135">
        <f>5000*12</f>
        <v>60000</v>
      </c>
      <c r="CC30" s="28">
        <f>+CA30</f>
        <v>52236</v>
      </c>
      <c r="CD30" s="28">
        <f>+CC30-CB30</f>
        <v>-7764</v>
      </c>
      <c r="CE30" s="109" t="str">
        <f>IF(CB30&lt;CC30,"เพิ่มขึ้น","ลดลง")</f>
        <v>ลดลง</v>
      </c>
      <c r="CF30" s="22" t="s">
        <v>58</v>
      </c>
    </row>
    <row r="31" spans="1:84" ht="21" x14ac:dyDescent="0.2">
      <c r="A31" s="114">
        <v>25</v>
      </c>
      <c r="B31" s="20" t="s">
        <v>241</v>
      </c>
      <c r="C31" s="20" t="s">
        <v>242</v>
      </c>
      <c r="D31" s="21" t="s">
        <v>243</v>
      </c>
      <c r="E31" s="27"/>
      <c r="F31" s="20" t="s">
        <v>76</v>
      </c>
      <c r="G31" s="20" t="s">
        <v>117</v>
      </c>
      <c r="H31" s="20" t="s">
        <v>110</v>
      </c>
      <c r="I31" s="20" t="s">
        <v>57</v>
      </c>
      <c r="J31" s="22" t="s">
        <v>58</v>
      </c>
      <c r="K31" s="23" t="s">
        <v>59</v>
      </c>
      <c r="L31" s="24" t="s">
        <v>214</v>
      </c>
      <c r="M31" s="24" t="s">
        <v>214</v>
      </c>
      <c r="N31" s="24" t="s">
        <v>214</v>
      </c>
      <c r="O31" s="24"/>
      <c r="P31" s="20" t="s">
        <v>486</v>
      </c>
      <c r="Q31" s="22" t="s">
        <v>95</v>
      </c>
      <c r="R31" s="23" t="s">
        <v>61</v>
      </c>
      <c r="S31" s="28">
        <v>1000</v>
      </c>
      <c r="T31" s="25">
        <f>+S31*53.42</f>
        <v>53420</v>
      </c>
      <c r="U31" s="23" t="s">
        <v>62</v>
      </c>
      <c r="V31" s="30" t="s">
        <v>214</v>
      </c>
      <c r="W31" s="30" t="s">
        <v>214</v>
      </c>
      <c r="X31" s="20" t="s">
        <v>61</v>
      </c>
      <c r="Y31" s="23">
        <v>100</v>
      </c>
      <c r="Z31" s="23">
        <v>20000</v>
      </c>
      <c r="AA31" s="24" t="s">
        <v>62</v>
      </c>
      <c r="AB31" s="34" t="s">
        <v>214</v>
      </c>
      <c r="AC31" s="34" t="s">
        <v>214</v>
      </c>
      <c r="AD31" s="24" t="s">
        <v>61</v>
      </c>
      <c r="AE31" s="24" t="s">
        <v>306</v>
      </c>
      <c r="AF31" s="24" t="s">
        <v>214</v>
      </c>
      <c r="AG31" s="23" t="s">
        <v>61</v>
      </c>
      <c r="AH31" s="23">
        <v>400</v>
      </c>
      <c r="AI31" s="23">
        <v>20000</v>
      </c>
      <c r="AJ31" s="23" t="s">
        <v>62</v>
      </c>
      <c r="AK31" s="30" t="s">
        <v>214</v>
      </c>
      <c r="AL31" s="30" t="s">
        <v>214</v>
      </c>
      <c r="AM31" s="23" t="s">
        <v>62</v>
      </c>
      <c r="AN31" s="30" t="s">
        <v>214</v>
      </c>
      <c r="AO31" s="30" t="s">
        <v>214</v>
      </c>
      <c r="AP31" s="23" t="s">
        <v>62</v>
      </c>
      <c r="AQ31" s="30" t="s">
        <v>214</v>
      </c>
      <c r="AR31" s="30" t="s">
        <v>214</v>
      </c>
      <c r="AS31" s="23" t="s">
        <v>62</v>
      </c>
      <c r="AT31" s="30" t="s">
        <v>214</v>
      </c>
      <c r="AU31" s="30" t="s">
        <v>214</v>
      </c>
      <c r="AV31" s="23" t="s">
        <v>62</v>
      </c>
      <c r="AW31" s="30" t="s">
        <v>214</v>
      </c>
      <c r="AX31" s="30" t="s">
        <v>214</v>
      </c>
      <c r="AY31" s="23" t="s">
        <v>62</v>
      </c>
      <c r="AZ31" s="30" t="s">
        <v>214</v>
      </c>
      <c r="BA31" s="30" t="s">
        <v>214</v>
      </c>
      <c r="BB31" s="23" t="s">
        <v>61</v>
      </c>
      <c r="BC31" s="23" t="s">
        <v>244</v>
      </c>
      <c r="BD31" s="23" t="s">
        <v>245</v>
      </c>
      <c r="BE31" s="23">
        <v>18000</v>
      </c>
      <c r="BF31" s="23" t="s">
        <v>58</v>
      </c>
      <c r="BG31" s="30" t="s">
        <v>214</v>
      </c>
      <c r="BH31" s="30" t="s">
        <v>214</v>
      </c>
      <c r="BI31" s="30" t="s">
        <v>214</v>
      </c>
      <c r="BJ31" s="27">
        <f>SUM(T31,W31,Z31,AC31,AF31,AI31,AL31,AO31,AR31,AU31,AX31,BA31,BE31,BI31)</f>
        <v>111420</v>
      </c>
      <c r="BK31" s="28" t="s">
        <v>58</v>
      </c>
      <c r="BL31" s="28" t="s">
        <v>58</v>
      </c>
      <c r="BM31" s="28" t="s">
        <v>58</v>
      </c>
      <c r="BN31" s="28" t="s">
        <v>58</v>
      </c>
      <c r="BO31" s="28">
        <v>9500</v>
      </c>
      <c r="BP31" s="25">
        <f>SUM(BK31:BO31)</f>
        <v>9500</v>
      </c>
      <c r="BQ31" s="28" t="s">
        <v>58</v>
      </c>
      <c r="BR31" s="28">
        <v>15000</v>
      </c>
      <c r="BS31" s="28" t="s">
        <v>58</v>
      </c>
      <c r="BT31" s="28">
        <v>3000</v>
      </c>
      <c r="BU31" s="28" t="s">
        <v>58</v>
      </c>
      <c r="BV31" s="28" t="s">
        <v>58</v>
      </c>
      <c r="BW31" s="28" t="s">
        <v>58</v>
      </c>
      <c r="BX31" s="28" t="s">
        <v>58</v>
      </c>
      <c r="BY31" s="28">
        <f>SUM(BQ31:BX31)</f>
        <v>18000</v>
      </c>
      <c r="BZ31" s="28">
        <f>+BJ31-BY31</f>
        <v>93420</v>
      </c>
      <c r="CA31" s="28">
        <f>+BP31+BZ31</f>
        <v>102920</v>
      </c>
      <c r="CB31" s="135">
        <v>80000</v>
      </c>
      <c r="CC31" s="28">
        <f>+CA31</f>
        <v>102920</v>
      </c>
      <c r="CD31" s="28">
        <f>+CC31-CB31</f>
        <v>22920</v>
      </c>
      <c r="CE31" s="109" t="str">
        <f>IF(CB31&lt;CC31,"เพิ่มขึ้น","ลดลง")</f>
        <v>เพิ่มขึ้น</v>
      </c>
      <c r="CF31" s="22" t="s">
        <v>246</v>
      </c>
    </row>
    <row r="32" spans="1:84" ht="63" x14ac:dyDescent="0.2">
      <c r="A32" s="114">
        <v>26</v>
      </c>
      <c r="B32" s="20" t="s">
        <v>247</v>
      </c>
      <c r="C32" s="20" t="s">
        <v>248</v>
      </c>
      <c r="D32" s="20" t="s">
        <v>249</v>
      </c>
      <c r="E32" s="22" t="s">
        <v>250</v>
      </c>
      <c r="F32" s="20" t="s">
        <v>54</v>
      </c>
      <c r="G32" s="20" t="s">
        <v>67</v>
      </c>
      <c r="H32" s="20" t="s">
        <v>82</v>
      </c>
      <c r="I32" s="20" t="s">
        <v>57</v>
      </c>
      <c r="J32" s="22" t="s">
        <v>602</v>
      </c>
      <c r="K32" s="23" t="s">
        <v>59</v>
      </c>
      <c r="L32" s="24" t="s">
        <v>214</v>
      </c>
      <c r="M32" s="24" t="s">
        <v>214</v>
      </c>
      <c r="N32" s="24" t="s">
        <v>214</v>
      </c>
      <c r="O32" s="24"/>
      <c r="P32" s="20" t="s">
        <v>58</v>
      </c>
      <c r="Q32" s="22" t="s">
        <v>83</v>
      </c>
      <c r="R32" s="23" t="s">
        <v>61</v>
      </c>
      <c r="S32" s="28">
        <v>2500</v>
      </c>
      <c r="T32" s="25">
        <f>+S32*53.42</f>
        <v>133550</v>
      </c>
      <c r="U32" s="23" t="s">
        <v>62</v>
      </c>
      <c r="V32" s="30" t="s">
        <v>214</v>
      </c>
      <c r="W32" s="30" t="s">
        <v>214</v>
      </c>
      <c r="X32" s="20" t="s">
        <v>62</v>
      </c>
      <c r="Y32" s="30" t="s">
        <v>214</v>
      </c>
      <c r="Z32" s="30" t="s">
        <v>214</v>
      </c>
      <c r="AA32" s="24" t="s">
        <v>62</v>
      </c>
      <c r="AB32" s="34" t="s">
        <v>214</v>
      </c>
      <c r="AC32" s="34" t="s">
        <v>214</v>
      </c>
      <c r="AD32" s="24" t="s">
        <v>61</v>
      </c>
      <c r="AE32" s="24">
        <v>40</v>
      </c>
      <c r="AF32" s="24">
        <v>1000</v>
      </c>
      <c r="AG32" s="23" t="s">
        <v>62</v>
      </c>
      <c r="AH32" s="30" t="s">
        <v>214</v>
      </c>
      <c r="AI32" s="30" t="s">
        <v>214</v>
      </c>
      <c r="AJ32" s="23" t="s">
        <v>62</v>
      </c>
      <c r="AK32" s="30" t="s">
        <v>214</v>
      </c>
      <c r="AL32" s="30" t="s">
        <v>214</v>
      </c>
      <c r="AM32" s="23" t="s">
        <v>62</v>
      </c>
      <c r="AN32" s="30" t="s">
        <v>214</v>
      </c>
      <c r="AO32" s="30" t="s">
        <v>214</v>
      </c>
      <c r="AP32" s="23" t="s">
        <v>62</v>
      </c>
      <c r="AQ32" s="30" t="s">
        <v>214</v>
      </c>
      <c r="AR32" s="30" t="s">
        <v>214</v>
      </c>
      <c r="AS32" s="23" t="s">
        <v>62</v>
      </c>
      <c r="AT32" s="30" t="s">
        <v>214</v>
      </c>
      <c r="AU32" s="30" t="s">
        <v>214</v>
      </c>
      <c r="AV32" s="23" t="s">
        <v>62</v>
      </c>
      <c r="AW32" s="30" t="s">
        <v>214</v>
      </c>
      <c r="AX32" s="30" t="s">
        <v>214</v>
      </c>
      <c r="AY32" s="23" t="s">
        <v>62</v>
      </c>
      <c r="AZ32" s="30" t="s">
        <v>214</v>
      </c>
      <c r="BA32" s="30" t="s">
        <v>214</v>
      </c>
      <c r="BB32" s="23" t="s">
        <v>62</v>
      </c>
      <c r="BC32" s="30" t="s">
        <v>214</v>
      </c>
      <c r="BD32" s="30" t="s">
        <v>214</v>
      </c>
      <c r="BE32" s="30" t="s">
        <v>214</v>
      </c>
      <c r="BF32" s="23" t="s">
        <v>58</v>
      </c>
      <c r="BG32" s="30" t="s">
        <v>214</v>
      </c>
      <c r="BH32" s="30" t="s">
        <v>214</v>
      </c>
      <c r="BI32" s="30" t="s">
        <v>214</v>
      </c>
      <c r="BJ32" s="27">
        <f>SUM(T32,W32,Z32,AC32,AF32,AI32,AL32,AO32,AR32,AU32,AX32,BA32,BE32,BI32)</f>
        <v>134550</v>
      </c>
      <c r="BK32" s="28" t="s">
        <v>58</v>
      </c>
      <c r="BL32" s="28" t="s">
        <v>58</v>
      </c>
      <c r="BM32" s="28">
        <v>50000</v>
      </c>
      <c r="BN32" s="28" t="s">
        <v>58</v>
      </c>
      <c r="BO32" s="28">
        <v>9500</v>
      </c>
      <c r="BP32" s="25">
        <f>SUM(BK32:BO32)</f>
        <v>59500</v>
      </c>
      <c r="BQ32" s="28">
        <v>10000</v>
      </c>
      <c r="BR32" s="28">
        <v>50000</v>
      </c>
      <c r="BS32" s="28" t="s">
        <v>58</v>
      </c>
      <c r="BT32" s="28" t="s">
        <v>58</v>
      </c>
      <c r="BU32" s="28" t="s">
        <v>58</v>
      </c>
      <c r="BV32" s="28" t="s">
        <v>58</v>
      </c>
      <c r="BW32" s="28" t="s">
        <v>58</v>
      </c>
      <c r="BX32" s="28" t="s">
        <v>58</v>
      </c>
      <c r="BY32" s="28">
        <f>SUM(BQ32:BX32)</f>
        <v>60000</v>
      </c>
      <c r="BZ32" s="28">
        <f>+BJ32-BY32</f>
        <v>74550</v>
      </c>
      <c r="CA32" s="28">
        <f>+BP32+BZ32</f>
        <v>134050</v>
      </c>
      <c r="CB32" s="135">
        <v>100000</v>
      </c>
      <c r="CC32" s="28">
        <f>+CA32</f>
        <v>134050</v>
      </c>
      <c r="CD32" s="28">
        <f>+CC32-CB32</f>
        <v>34050</v>
      </c>
      <c r="CE32" s="109" t="str">
        <f>IF(CB32&lt;CC32,"เพิ่มขึ้น","ลดลง")</f>
        <v>เพิ่มขึ้น</v>
      </c>
      <c r="CF32" s="26" t="s">
        <v>58</v>
      </c>
    </row>
    <row r="33" spans="1:84" ht="42" x14ac:dyDescent="0.2">
      <c r="A33" s="114">
        <v>27</v>
      </c>
      <c r="B33" s="20" t="s">
        <v>251</v>
      </c>
      <c r="C33" s="20" t="s">
        <v>252</v>
      </c>
      <c r="D33" s="21" t="s">
        <v>253</v>
      </c>
      <c r="E33" s="27"/>
      <c r="F33" s="20" t="s">
        <v>76</v>
      </c>
      <c r="G33" s="20" t="s">
        <v>67</v>
      </c>
      <c r="H33" s="20" t="s">
        <v>110</v>
      </c>
      <c r="I33" s="20" t="s">
        <v>69</v>
      </c>
      <c r="J33" s="22" t="s">
        <v>57</v>
      </c>
      <c r="K33" s="23" t="s">
        <v>59</v>
      </c>
      <c r="L33" s="24" t="s">
        <v>214</v>
      </c>
      <c r="M33" s="24" t="s">
        <v>214</v>
      </c>
      <c r="N33" s="24" t="s">
        <v>214</v>
      </c>
      <c r="O33" s="24" t="s">
        <v>254</v>
      </c>
      <c r="P33" s="20" t="s">
        <v>58</v>
      </c>
      <c r="Q33" s="22" t="s">
        <v>60</v>
      </c>
      <c r="R33" s="23" t="s">
        <v>61</v>
      </c>
      <c r="S33" s="28">
        <v>4800</v>
      </c>
      <c r="T33" s="25">
        <f t="shared" ref="T33:T34" si="0">+S33*53.42</f>
        <v>256416</v>
      </c>
      <c r="U33" s="23" t="s">
        <v>62</v>
      </c>
      <c r="V33" s="30" t="s">
        <v>214</v>
      </c>
      <c r="W33" s="30" t="s">
        <v>214</v>
      </c>
      <c r="X33" s="20" t="s">
        <v>62</v>
      </c>
      <c r="Y33" s="30" t="s">
        <v>214</v>
      </c>
      <c r="Z33" s="30" t="s">
        <v>214</v>
      </c>
      <c r="AA33" s="24" t="s">
        <v>61</v>
      </c>
      <c r="AB33" s="24">
        <v>100</v>
      </c>
      <c r="AC33" s="24">
        <v>2000</v>
      </c>
      <c r="AD33" s="24" t="s">
        <v>62</v>
      </c>
      <c r="AE33" s="34" t="s">
        <v>214</v>
      </c>
      <c r="AF33" s="34" t="s">
        <v>214</v>
      </c>
      <c r="AG33" s="23" t="s">
        <v>62</v>
      </c>
      <c r="AH33" s="30" t="s">
        <v>214</v>
      </c>
      <c r="AI33" s="30" t="s">
        <v>214</v>
      </c>
      <c r="AJ33" s="23" t="s">
        <v>62</v>
      </c>
      <c r="AK33" s="30" t="s">
        <v>214</v>
      </c>
      <c r="AL33" s="30" t="s">
        <v>214</v>
      </c>
      <c r="AM33" s="23" t="s">
        <v>62</v>
      </c>
      <c r="AN33" s="30" t="s">
        <v>214</v>
      </c>
      <c r="AO33" s="30" t="s">
        <v>214</v>
      </c>
      <c r="AP33" s="23" t="s">
        <v>62</v>
      </c>
      <c r="AQ33" s="30" t="s">
        <v>214</v>
      </c>
      <c r="AR33" s="30" t="s">
        <v>214</v>
      </c>
      <c r="AS33" s="23" t="s">
        <v>62</v>
      </c>
      <c r="AT33" s="30" t="s">
        <v>214</v>
      </c>
      <c r="AU33" s="30" t="s">
        <v>214</v>
      </c>
      <c r="AV33" s="23" t="s">
        <v>62</v>
      </c>
      <c r="AW33" s="30" t="s">
        <v>214</v>
      </c>
      <c r="AX33" s="30" t="s">
        <v>214</v>
      </c>
      <c r="AY33" s="23" t="s">
        <v>61</v>
      </c>
      <c r="AZ33" s="23">
        <v>5</v>
      </c>
      <c r="BA33" s="23">
        <v>6500</v>
      </c>
      <c r="BB33" s="23" t="s">
        <v>62</v>
      </c>
      <c r="BC33" s="30" t="s">
        <v>214</v>
      </c>
      <c r="BD33" s="30" t="s">
        <v>214</v>
      </c>
      <c r="BE33" s="30" t="s">
        <v>214</v>
      </c>
      <c r="BF33" s="23" t="s">
        <v>58</v>
      </c>
      <c r="BG33" s="30" t="s">
        <v>214</v>
      </c>
      <c r="BH33" s="30" t="s">
        <v>214</v>
      </c>
      <c r="BI33" s="30" t="s">
        <v>214</v>
      </c>
      <c r="BJ33" s="27">
        <f>SUM(T33,W33,Z33,AC33,AF33,AI33,AL33,AO33,AR33,AU33,AX33,BA33,BE33,BI33)</f>
        <v>264916</v>
      </c>
      <c r="BK33" s="28" t="s">
        <v>58</v>
      </c>
      <c r="BL33" s="28">
        <f>23000*12</f>
        <v>276000</v>
      </c>
      <c r="BM33" s="28" t="s">
        <v>255</v>
      </c>
      <c r="BN33" s="28" t="s">
        <v>58</v>
      </c>
      <c r="BO33" s="28" t="s">
        <v>58</v>
      </c>
      <c r="BP33" s="25">
        <f>SUM(BK33:BO33)</f>
        <v>276000</v>
      </c>
      <c r="BQ33" s="28" t="s">
        <v>58</v>
      </c>
      <c r="BR33" s="28">
        <v>20000</v>
      </c>
      <c r="BS33" s="28" t="s">
        <v>256</v>
      </c>
      <c r="BT33" s="28" t="s">
        <v>58</v>
      </c>
      <c r="BU33" s="28" t="s">
        <v>58</v>
      </c>
      <c r="BV33" s="28">
        <v>5000</v>
      </c>
      <c r="BW33" s="28">
        <v>40000</v>
      </c>
      <c r="BX33" s="28" t="s">
        <v>58</v>
      </c>
      <c r="BY33" s="28">
        <f>SUM(BQ33:BX33)</f>
        <v>65000</v>
      </c>
      <c r="BZ33" s="28">
        <f>+BJ33-BY33</f>
        <v>199916</v>
      </c>
      <c r="CA33" s="28">
        <f>+BP33+BZ33</f>
        <v>475916</v>
      </c>
      <c r="CB33" s="135">
        <v>380000</v>
      </c>
      <c r="CC33" s="28">
        <f>+CA33</f>
        <v>475916</v>
      </c>
      <c r="CD33" s="28">
        <f>+CC33-CB33</f>
        <v>95916</v>
      </c>
      <c r="CE33" s="109" t="str">
        <f>IF(CB33&lt;CC33,"เพิ่มขึ้น","ลดลง")</f>
        <v>เพิ่มขึ้น</v>
      </c>
      <c r="CF33" s="26" t="s">
        <v>58</v>
      </c>
    </row>
    <row r="34" spans="1:84" ht="42" x14ac:dyDescent="0.2">
      <c r="A34" s="114">
        <v>28</v>
      </c>
      <c r="B34" s="20" t="s">
        <v>262</v>
      </c>
      <c r="C34" s="20" t="s">
        <v>263</v>
      </c>
      <c r="D34" s="21" t="s">
        <v>264</v>
      </c>
      <c r="E34" s="21" t="s">
        <v>264</v>
      </c>
      <c r="F34" s="20" t="s">
        <v>54</v>
      </c>
      <c r="G34" s="20" t="s">
        <v>67</v>
      </c>
      <c r="H34" s="20" t="s">
        <v>82</v>
      </c>
      <c r="I34" s="20" t="s">
        <v>57</v>
      </c>
      <c r="J34" s="22" t="s">
        <v>57</v>
      </c>
      <c r="K34" s="23" t="s">
        <v>58</v>
      </c>
      <c r="L34" s="24" t="s">
        <v>214</v>
      </c>
      <c r="M34" s="24" t="s">
        <v>214</v>
      </c>
      <c r="N34" s="24" t="s">
        <v>214</v>
      </c>
      <c r="O34" s="24" t="s">
        <v>265</v>
      </c>
      <c r="P34" s="20" t="s">
        <v>486</v>
      </c>
      <c r="Q34" s="22" t="s">
        <v>100</v>
      </c>
      <c r="R34" s="23" t="s">
        <v>61</v>
      </c>
      <c r="S34" s="28">
        <v>4400</v>
      </c>
      <c r="T34" s="25">
        <f t="shared" si="0"/>
        <v>235048</v>
      </c>
      <c r="U34" s="23" t="s">
        <v>62</v>
      </c>
      <c r="V34" s="30" t="s">
        <v>214</v>
      </c>
      <c r="W34" s="30" t="s">
        <v>214</v>
      </c>
      <c r="X34" s="20" t="s">
        <v>61</v>
      </c>
      <c r="Y34" s="23">
        <v>1000</v>
      </c>
      <c r="Z34" s="23">
        <v>100000</v>
      </c>
      <c r="AA34" s="24" t="s">
        <v>62</v>
      </c>
      <c r="AB34" s="34" t="s">
        <v>214</v>
      </c>
      <c r="AC34" s="34" t="s">
        <v>214</v>
      </c>
      <c r="AD34" s="24" t="s">
        <v>62</v>
      </c>
      <c r="AE34" s="34" t="s">
        <v>214</v>
      </c>
      <c r="AF34" s="34" t="s">
        <v>214</v>
      </c>
      <c r="AG34" s="23" t="s">
        <v>62</v>
      </c>
      <c r="AH34" s="30" t="s">
        <v>214</v>
      </c>
      <c r="AI34" s="30" t="s">
        <v>214</v>
      </c>
      <c r="AJ34" s="23" t="s">
        <v>62</v>
      </c>
      <c r="AK34" s="30" t="s">
        <v>214</v>
      </c>
      <c r="AL34" s="30" t="s">
        <v>214</v>
      </c>
      <c r="AM34" s="23" t="s">
        <v>62</v>
      </c>
      <c r="AN34" s="30" t="s">
        <v>214</v>
      </c>
      <c r="AO34" s="30" t="s">
        <v>214</v>
      </c>
      <c r="AP34" s="23" t="s">
        <v>62</v>
      </c>
      <c r="AQ34" s="30" t="s">
        <v>214</v>
      </c>
      <c r="AR34" s="30" t="s">
        <v>214</v>
      </c>
      <c r="AS34" s="23" t="s">
        <v>61</v>
      </c>
      <c r="AT34" s="23" t="s">
        <v>266</v>
      </c>
      <c r="AU34" s="23">
        <v>19200</v>
      </c>
      <c r="AV34" s="23" t="s">
        <v>62</v>
      </c>
      <c r="AW34" s="30" t="s">
        <v>214</v>
      </c>
      <c r="AX34" s="30" t="s">
        <v>214</v>
      </c>
      <c r="AY34" s="23" t="s">
        <v>62</v>
      </c>
      <c r="AZ34" s="30" t="s">
        <v>214</v>
      </c>
      <c r="BA34" s="30" t="s">
        <v>214</v>
      </c>
      <c r="BB34" s="23" t="s">
        <v>62</v>
      </c>
      <c r="BC34" s="30" t="s">
        <v>214</v>
      </c>
      <c r="BD34" s="30" t="s">
        <v>214</v>
      </c>
      <c r="BE34" s="30" t="s">
        <v>214</v>
      </c>
      <c r="BF34" s="23" t="s">
        <v>58</v>
      </c>
      <c r="BG34" s="30" t="s">
        <v>214</v>
      </c>
      <c r="BH34" s="30" t="s">
        <v>214</v>
      </c>
      <c r="BI34" s="30" t="s">
        <v>214</v>
      </c>
      <c r="BJ34" s="27">
        <f>SUM(T34,W34,Z34,AC34,AF34,AI34,AL34,AO34,AR34,AU34,AX34,BA34,BE34,BI34)</f>
        <v>354248</v>
      </c>
      <c r="BK34" s="28" t="s">
        <v>58</v>
      </c>
      <c r="BL34" s="28" t="s">
        <v>58</v>
      </c>
      <c r="BM34" s="28" t="s">
        <v>58</v>
      </c>
      <c r="BN34" s="28" t="s">
        <v>58</v>
      </c>
      <c r="BO34" s="28" t="s">
        <v>58</v>
      </c>
      <c r="BP34" s="25">
        <f>SUM(BK34:BO34)</f>
        <v>0</v>
      </c>
      <c r="BQ34" s="28" t="s">
        <v>58</v>
      </c>
      <c r="BR34" s="28" t="s">
        <v>58</v>
      </c>
      <c r="BS34" s="28" t="s">
        <v>58</v>
      </c>
      <c r="BT34" s="28">
        <v>32175</v>
      </c>
      <c r="BU34" s="28" t="s">
        <v>58</v>
      </c>
      <c r="BV34" s="28" t="s">
        <v>58</v>
      </c>
      <c r="BW34" s="28" t="s">
        <v>58</v>
      </c>
      <c r="BX34" s="28" t="s">
        <v>58</v>
      </c>
      <c r="BY34" s="28">
        <f>SUM(BQ34:BX34)</f>
        <v>32175</v>
      </c>
      <c r="BZ34" s="28">
        <f>+BJ34-BY34</f>
        <v>322073</v>
      </c>
      <c r="CA34" s="28">
        <f>+BP34+BZ34</f>
        <v>322073</v>
      </c>
      <c r="CB34" s="135">
        <v>250000</v>
      </c>
      <c r="CC34" s="28">
        <f>+CA34</f>
        <v>322073</v>
      </c>
      <c r="CD34" s="28">
        <f>+CC34-CB34</f>
        <v>72073</v>
      </c>
      <c r="CE34" s="109" t="str">
        <f>IF(CB34&lt;CC34,"เพิ่มขึ้น","ลดลง")</f>
        <v>เพิ่มขึ้น</v>
      </c>
      <c r="CF34" s="22" t="s">
        <v>267</v>
      </c>
    </row>
    <row r="35" spans="1:84" ht="21" x14ac:dyDescent="0.2">
      <c r="A35" s="114">
        <v>29</v>
      </c>
      <c r="B35" s="20" t="s">
        <v>288</v>
      </c>
      <c r="C35" s="20" t="s">
        <v>289</v>
      </c>
      <c r="D35" s="21" t="s">
        <v>290</v>
      </c>
      <c r="E35" s="27"/>
      <c r="F35" s="20" t="s">
        <v>81</v>
      </c>
      <c r="G35" s="20" t="s">
        <v>67</v>
      </c>
      <c r="H35" s="20" t="s">
        <v>82</v>
      </c>
      <c r="I35" s="20" t="s">
        <v>57</v>
      </c>
      <c r="J35" s="22" t="s">
        <v>69</v>
      </c>
      <c r="K35" s="23" t="s">
        <v>58</v>
      </c>
      <c r="L35" s="24" t="s">
        <v>214</v>
      </c>
      <c r="M35" s="24" t="s">
        <v>214</v>
      </c>
      <c r="N35" s="24" t="s">
        <v>214</v>
      </c>
      <c r="O35" s="24"/>
      <c r="P35" s="20" t="s">
        <v>58</v>
      </c>
      <c r="Q35" s="22" t="s">
        <v>88</v>
      </c>
      <c r="R35" s="23" t="s">
        <v>61</v>
      </c>
      <c r="S35" s="28">
        <v>900</v>
      </c>
      <c r="T35" s="25">
        <f>+S35*53.42</f>
        <v>48078</v>
      </c>
      <c r="U35" s="23" t="s">
        <v>62</v>
      </c>
      <c r="V35" s="30" t="s">
        <v>214</v>
      </c>
      <c r="W35" s="30" t="s">
        <v>214</v>
      </c>
      <c r="X35" s="20" t="s">
        <v>62</v>
      </c>
      <c r="Y35" s="30" t="s">
        <v>214</v>
      </c>
      <c r="Z35" s="30" t="s">
        <v>214</v>
      </c>
      <c r="AA35" s="24" t="s">
        <v>62</v>
      </c>
      <c r="AB35" s="34" t="s">
        <v>214</v>
      </c>
      <c r="AC35" s="34" t="s">
        <v>214</v>
      </c>
      <c r="AD35" s="24" t="s">
        <v>62</v>
      </c>
      <c r="AE35" s="34" t="s">
        <v>214</v>
      </c>
      <c r="AF35" s="34" t="s">
        <v>214</v>
      </c>
      <c r="AG35" s="23" t="s">
        <v>62</v>
      </c>
      <c r="AH35" s="30" t="s">
        <v>214</v>
      </c>
      <c r="AI35" s="30" t="s">
        <v>214</v>
      </c>
      <c r="AJ35" s="23" t="s">
        <v>62</v>
      </c>
      <c r="AK35" s="30" t="s">
        <v>214</v>
      </c>
      <c r="AL35" s="30" t="s">
        <v>214</v>
      </c>
      <c r="AM35" s="23" t="s">
        <v>62</v>
      </c>
      <c r="AN35" s="30" t="s">
        <v>214</v>
      </c>
      <c r="AO35" s="30" t="s">
        <v>214</v>
      </c>
      <c r="AP35" s="23" t="s">
        <v>62</v>
      </c>
      <c r="AQ35" s="30" t="s">
        <v>214</v>
      </c>
      <c r="AR35" s="30" t="s">
        <v>214</v>
      </c>
      <c r="AS35" s="23" t="s">
        <v>62</v>
      </c>
      <c r="AT35" s="30" t="s">
        <v>214</v>
      </c>
      <c r="AU35" s="30" t="s">
        <v>214</v>
      </c>
      <c r="AV35" s="23" t="s">
        <v>62</v>
      </c>
      <c r="AW35" s="30" t="s">
        <v>214</v>
      </c>
      <c r="AX35" s="30" t="s">
        <v>214</v>
      </c>
      <c r="AY35" s="23" t="s">
        <v>62</v>
      </c>
      <c r="AZ35" s="30" t="s">
        <v>214</v>
      </c>
      <c r="BA35" s="30" t="s">
        <v>214</v>
      </c>
      <c r="BB35" s="23" t="s">
        <v>62</v>
      </c>
      <c r="BC35" s="30" t="s">
        <v>214</v>
      </c>
      <c r="BD35" s="30" t="s">
        <v>214</v>
      </c>
      <c r="BE35" s="30" t="s">
        <v>214</v>
      </c>
      <c r="BF35" s="23" t="s">
        <v>58</v>
      </c>
      <c r="BG35" s="30" t="s">
        <v>214</v>
      </c>
      <c r="BH35" s="30" t="s">
        <v>214</v>
      </c>
      <c r="BI35" s="30" t="s">
        <v>214</v>
      </c>
      <c r="BJ35" s="27">
        <f>SUM(T35,W35,Z35,AC35,AF35,AI35,AL35,AO35,AR35,AU35,AX35,BA35,BE35,BI35)</f>
        <v>48078</v>
      </c>
      <c r="BK35" s="28" t="s">
        <v>58</v>
      </c>
      <c r="BL35" s="28">
        <f>56000+250000</f>
        <v>306000</v>
      </c>
      <c r="BM35" s="28" t="s">
        <v>58</v>
      </c>
      <c r="BN35" s="28" t="s">
        <v>58</v>
      </c>
      <c r="BO35" s="28" t="s">
        <v>58</v>
      </c>
      <c r="BP35" s="25">
        <f>SUM(BK35:BO35)</f>
        <v>306000</v>
      </c>
      <c r="BQ35" s="28">
        <v>10000</v>
      </c>
      <c r="BR35" s="28">
        <v>7200</v>
      </c>
      <c r="BS35" s="28" t="s">
        <v>58</v>
      </c>
      <c r="BT35" s="28" t="s">
        <v>291</v>
      </c>
      <c r="BU35" s="28">
        <v>50</v>
      </c>
      <c r="BV35" s="28" t="s">
        <v>58</v>
      </c>
      <c r="BW35" s="28" t="s">
        <v>58</v>
      </c>
      <c r="BX35" s="28" t="s">
        <v>58</v>
      </c>
      <c r="BY35" s="28">
        <f>SUM(BQ35:BX35)</f>
        <v>17250</v>
      </c>
      <c r="BZ35" s="28">
        <f>+BJ35-BY35</f>
        <v>30828</v>
      </c>
      <c r="CA35" s="28">
        <f>+BP35+BZ35</f>
        <v>336828</v>
      </c>
      <c r="CB35" s="135">
        <v>270000</v>
      </c>
      <c r="CC35" s="28">
        <f>+CA35</f>
        <v>336828</v>
      </c>
      <c r="CD35" s="28">
        <f>+CC35-CB35</f>
        <v>66828</v>
      </c>
      <c r="CE35" s="109" t="str">
        <f>IF(CB35&lt;CC35,"เพิ่มขึ้น","ลดลง")</f>
        <v>เพิ่มขึ้น</v>
      </c>
      <c r="CF35" s="22" t="s">
        <v>58</v>
      </c>
    </row>
    <row r="36" spans="1:84" ht="21" x14ac:dyDescent="0.2">
      <c r="A36" s="114">
        <v>30</v>
      </c>
      <c r="B36" s="20" t="s">
        <v>302</v>
      </c>
      <c r="C36" s="20" t="s">
        <v>303</v>
      </c>
      <c r="D36" s="21" t="s">
        <v>304</v>
      </c>
      <c r="E36" s="21" t="s">
        <v>304</v>
      </c>
      <c r="F36" s="20" t="s">
        <v>76</v>
      </c>
      <c r="G36" s="20" t="s">
        <v>67</v>
      </c>
      <c r="H36" s="20" t="s">
        <v>82</v>
      </c>
      <c r="I36" s="20" t="s">
        <v>57</v>
      </c>
      <c r="J36" s="22" t="s">
        <v>602</v>
      </c>
      <c r="K36" s="23" t="s">
        <v>59</v>
      </c>
      <c r="L36" s="24" t="s">
        <v>214</v>
      </c>
      <c r="M36" s="24" t="s">
        <v>214</v>
      </c>
      <c r="N36" s="24" t="s">
        <v>214</v>
      </c>
      <c r="O36" s="24" t="s">
        <v>305</v>
      </c>
      <c r="P36" s="20" t="s">
        <v>486</v>
      </c>
      <c r="Q36" s="22" t="s">
        <v>95</v>
      </c>
      <c r="R36" s="23" t="s">
        <v>61</v>
      </c>
      <c r="S36" s="28">
        <v>1500</v>
      </c>
      <c r="T36" s="25">
        <f>+S36*53.42</f>
        <v>80130</v>
      </c>
      <c r="U36" s="23" t="s">
        <v>62</v>
      </c>
      <c r="V36" s="30" t="s">
        <v>214</v>
      </c>
      <c r="W36" s="30" t="s">
        <v>214</v>
      </c>
      <c r="X36" s="20" t="s">
        <v>61</v>
      </c>
      <c r="Y36" s="23" t="s">
        <v>214</v>
      </c>
      <c r="Z36" s="23" t="s">
        <v>214</v>
      </c>
      <c r="AA36" s="24" t="s">
        <v>61</v>
      </c>
      <c r="AB36" s="24">
        <v>100</v>
      </c>
      <c r="AC36" s="24">
        <v>2000</v>
      </c>
      <c r="AD36" s="24" t="s">
        <v>61</v>
      </c>
      <c r="AE36" s="24" t="s">
        <v>306</v>
      </c>
      <c r="AF36" s="24" t="s">
        <v>214</v>
      </c>
      <c r="AG36" s="23" t="s">
        <v>62</v>
      </c>
      <c r="AH36" s="30" t="s">
        <v>214</v>
      </c>
      <c r="AI36" s="30" t="s">
        <v>214</v>
      </c>
      <c r="AJ36" s="23" t="s">
        <v>62</v>
      </c>
      <c r="AK36" s="30" t="s">
        <v>214</v>
      </c>
      <c r="AL36" s="30" t="s">
        <v>214</v>
      </c>
      <c r="AM36" s="23" t="s">
        <v>62</v>
      </c>
      <c r="AN36" s="30" t="s">
        <v>214</v>
      </c>
      <c r="AO36" s="30" t="s">
        <v>214</v>
      </c>
      <c r="AP36" s="23" t="s">
        <v>62</v>
      </c>
      <c r="AQ36" s="30" t="s">
        <v>214</v>
      </c>
      <c r="AR36" s="30" t="s">
        <v>214</v>
      </c>
      <c r="AS36" s="23" t="s">
        <v>62</v>
      </c>
      <c r="AT36" s="30" t="s">
        <v>214</v>
      </c>
      <c r="AU36" s="30" t="s">
        <v>214</v>
      </c>
      <c r="AV36" s="23" t="s">
        <v>61</v>
      </c>
      <c r="AW36" s="23" t="s">
        <v>306</v>
      </c>
      <c r="AX36" s="23" t="s">
        <v>214</v>
      </c>
      <c r="AY36" s="23" t="s">
        <v>62</v>
      </c>
      <c r="AZ36" s="30" t="s">
        <v>214</v>
      </c>
      <c r="BA36" s="30" t="s">
        <v>214</v>
      </c>
      <c r="BB36" s="23" t="s">
        <v>62</v>
      </c>
      <c r="BC36" s="30" t="s">
        <v>214</v>
      </c>
      <c r="BD36" s="30" t="s">
        <v>214</v>
      </c>
      <c r="BE36" s="30" t="s">
        <v>214</v>
      </c>
      <c r="BF36" s="23" t="s">
        <v>59</v>
      </c>
      <c r="BG36" s="23" t="s">
        <v>307</v>
      </c>
      <c r="BH36" s="23" t="s">
        <v>308</v>
      </c>
      <c r="BI36" s="23">
        <v>5000</v>
      </c>
      <c r="BJ36" s="27">
        <f>SUM(T36,W36,Z36,AC36,AF36,AI36,AL36,AO36,AR36,AU36,AX36,BA36,BE36,BI36)</f>
        <v>87130</v>
      </c>
      <c r="BK36" s="28" t="s">
        <v>58</v>
      </c>
      <c r="BL36" s="28">
        <v>25000</v>
      </c>
      <c r="BM36" s="28">
        <f>12*7000</f>
        <v>84000</v>
      </c>
      <c r="BN36" s="28" t="s">
        <v>58</v>
      </c>
      <c r="BO36" s="28" t="s">
        <v>58</v>
      </c>
      <c r="BP36" s="25">
        <f>SUM(BK36:BO36)</f>
        <v>109000</v>
      </c>
      <c r="BQ36" s="28" t="s">
        <v>58</v>
      </c>
      <c r="BR36" s="28">
        <v>5000</v>
      </c>
      <c r="BS36" s="28" t="s">
        <v>309</v>
      </c>
      <c r="BT36" s="28" t="s">
        <v>199</v>
      </c>
      <c r="BU36" s="28" t="s">
        <v>58</v>
      </c>
      <c r="BV36" s="28" t="s">
        <v>58</v>
      </c>
      <c r="BW36" s="28" t="s">
        <v>58</v>
      </c>
      <c r="BX36" s="28">
        <v>5000</v>
      </c>
      <c r="BY36" s="28">
        <f>SUM(BQ36:BX36)</f>
        <v>10000</v>
      </c>
      <c r="BZ36" s="28">
        <f>+BJ36-BY36</f>
        <v>77130</v>
      </c>
      <c r="CA36" s="28">
        <f>+BP36+BZ36</f>
        <v>186130</v>
      </c>
      <c r="CB36" s="135">
        <v>150000</v>
      </c>
      <c r="CC36" s="28">
        <f>+CA36</f>
        <v>186130</v>
      </c>
      <c r="CD36" s="28">
        <f>+CC36-CB36</f>
        <v>36130</v>
      </c>
      <c r="CE36" s="109" t="str">
        <f>IF(CB36&lt;CC36,"เพิ่มขึ้น","ลดลง")</f>
        <v>เพิ่มขึ้น</v>
      </c>
      <c r="CF36" s="22" t="s">
        <v>310</v>
      </c>
    </row>
    <row r="37" spans="1:84" ht="42" x14ac:dyDescent="0.2">
      <c r="A37" s="114">
        <v>31</v>
      </c>
      <c r="B37" s="20" t="s">
        <v>315</v>
      </c>
      <c r="C37" s="20" t="s">
        <v>316</v>
      </c>
      <c r="D37" s="21" t="s">
        <v>317</v>
      </c>
      <c r="E37" s="21" t="s">
        <v>317</v>
      </c>
      <c r="F37" s="20" t="s">
        <v>76</v>
      </c>
      <c r="G37" s="20" t="s">
        <v>117</v>
      </c>
      <c r="H37" s="20" t="s">
        <v>56</v>
      </c>
      <c r="I37" s="20" t="s">
        <v>57</v>
      </c>
      <c r="J37" s="22" t="s">
        <v>57</v>
      </c>
      <c r="K37" s="23" t="s">
        <v>58</v>
      </c>
      <c r="L37" s="24" t="s">
        <v>214</v>
      </c>
      <c r="M37" s="24" t="s">
        <v>214</v>
      </c>
      <c r="N37" s="24" t="s">
        <v>214</v>
      </c>
      <c r="O37" s="24" t="s">
        <v>318</v>
      </c>
      <c r="P37" s="20" t="s">
        <v>486</v>
      </c>
      <c r="Q37" s="22" t="s">
        <v>60</v>
      </c>
      <c r="R37" s="23" t="s">
        <v>61</v>
      </c>
      <c r="S37" s="28">
        <f>3*272</f>
        <v>816</v>
      </c>
      <c r="T37" s="25">
        <f>+S37*53.42</f>
        <v>43590.720000000001</v>
      </c>
      <c r="U37" s="23" t="s">
        <v>62</v>
      </c>
      <c r="V37" s="30" t="s">
        <v>214</v>
      </c>
      <c r="W37" s="30" t="s">
        <v>214</v>
      </c>
      <c r="X37" s="20" t="s">
        <v>61</v>
      </c>
      <c r="Y37" s="23">
        <v>400</v>
      </c>
      <c r="Z37" s="23">
        <v>2000</v>
      </c>
      <c r="AA37" s="24" t="s">
        <v>62</v>
      </c>
      <c r="AB37" s="34" t="s">
        <v>214</v>
      </c>
      <c r="AC37" s="34" t="s">
        <v>214</v>
      </c>
      <c r="AD37" s="24" t="s">
        <v>62</v>
      </c>
      <c r="AE37" s="34" t="s">
        <v>214</v>
      </c>
      <c r="AF37" s="34" t="s">
        <v>214</v>
      </c>
      <c r="AG37" s="23" t="s">
        <v>62</v>
      </c>
      <c r="AH37" s="30" t="s">
        <v>214</v>
      </c>
      <c r="AI37" s="30" t="s">
        <v>214</v>
      </c>
      <c r="AJ37" s="23" t="s">
        <v>62</v>
      </c>
      <c r="AK37" s="30" t="s">
        <v>214</v>
      </c>
      <c r="AL37" s="30" t="s">
        <v>214</v>
      </c>
      <c r="AM37" s="23" t="s">
        <v>62</v>
      </c>
      <c r="AN37" s="30" t="s">
        <v>214</v>
      </c>
      <c r="AO37" s="30" t="s">
        <v>214</v>
      </c>
      <c r="AP37" s="23" t="s">
        <v>62</v>
      </c>
      <c r="AQ37" s="30" t="s">
        <v>214</v>
      </c>
      <c r="AR37" s="30" t="s">
        <v>214</v>
      </c>
      <c r="AS37" s="23" t="s">
        <v>62</v>
      </c>
      <c r="AT37" s="30" t="s">
        <v>214</v>
      </c>
      <c r="AU37" s="30" t="s">
        <v>214</v>
      </c>
      <c r="AV37" s="23" t="s">
        <v>62</v>
      </c>
      <c r="AW37" s="30" t="s">
        <v>214</v>
      </c>
      <c r="AX37" s="30" t="s">
        <v>214</v>
      </c>
      <c r="AY37" s="23" t="s">
        <v>62</v>
      </c>
      <c r="AZ37" s="30" t="s">
        <v>214</v>
      </c>
      <c r="BA37" s="30" t="s">
        <v>214</v>
      </c>
      <c r="BB37" s="23" t="s">
        <v>62</v>
      </c>
      <c r="BC37" s="30" t="s">
        <v>214</v>
      </c>
      <c r="BD37" s="30" t="s">
        <v>214</v>
      </c>
      <c r="BE37" s="30" t="s">
        <v>214</v>
      </c>
      <c r="BF37" s="23" t="s">
        <v>58</v>
      </c>
      <c r="BG37" s="30" t="s">
        <v>214</v>
      </c>
      <c r="BH37" s="30" t="s">
        <v>214</v>
      </c>
      <c r="BI37" s="30" t="s">
        <v>214</v>
      </c>
      <c r="BJ37" s="27">
        <f>SUM(T37,W37,Z37,AC37,AF37,AI37,AL37,AO37,AR37,AU37,AX37,BA37,BE37,BI37)</f>
        <v>45590.720000000001</v>
      </c>
      <c r="BK37" s="28" t="s">
        <v>58</v>
      </c>
      <c r="BL37" s="28" t="s">
        <v>58</v>
      </c>
      <c r="BM37" s="28" t="s">
        <v>58</v>
      </c>
      <c r="BN37" s="28" t="s">
        <v>58</v>
      </c>
      <c r="BO37" s="28" t="s">
        <v>58</v>
      </c>
      <c r="BP37" s="25">
        <f>SUM(BK37:BO37)</f>
        <v>0</v>
      </c>
      <c r="BQ37" s="28">
        <v>5000</v>
      </c>
      <c r="BR37" s="28">
        <v>10000</v>
      </c>
      <c r="BS37" s="28" t="s">
        <v>58</v>
      </c>
      <c r="BT37" s="28" t="s">
        <v>58</v>
      </c>
      <c r="BU37" s="28" t="s">
        <v>58</v>
      </c>
      <c r="BV37" s="28">
        <v>2000</v>
      </c>
      <c r="BW37" s="28" t="s">
        <v>58</v>
      </c>
      <c r="BX37" s="28" t="s">
        <v>58</v>
      </c>
      <c r="BY37" s="28">
        <f>SUM(BQ37:BX37)</f>
        <v>17000</v>
      </c>
      <c r="BZ37" s="28">
        <f>+BJ37-BY37</f>
        <v>28590.720000000001</v>
      </c>
      <c r="CA37" s="28">
        <f>+BP37+BZ37</f>
        <v>28590.720000000001</v>
      </c>
      <c r="CB37" s="135">
        <v>35000</v>
      </c>
      <c r="CC37" s="28">
        <f>+CA37</f>
        <v>28590.720000000001</v>
      </c>
      <c r="CD37" s="28">
        <f>+CC37-CB37</f>
        <v>-6409.2799999999988</v>
      </c>
      <c r="CE37" s="109" t="str">
        <f>IF(CB37&lt;CC37,"เพิ่มขึ้น","ลดลง")</f>
        <v>ลดลง</v>
      </c>
      <c r="CF37" s="22" t="s">
        <v>319</v>
      </c>
    </row>
    <row r="38" spans="1:84" ht="21" x14ac:dyDescent="0.2">
      <c r="A38" s="114">
        <v>32</v>
      </c>
      <c r="B38" s="20" t="s">
        <v>320</v>
      </c>
      <c r="C38" s="20" t="s">
        <v>321</v>
      </c>
      <c r="D38" s="21" t="s">
        <v>322</v>
      </c>
      <c r="E38" s="21" t="s">
        <v>322</v>
      </c>
      <c r="F38" s="20" t="s">
        <v>54</v>
      </c>
      <c r="G38" s="20" t="s">
        <v>117</v>
      </c>
      <c r="H38" s="20" t="s">
        <v>82</v>
      </c>
      <c r="I38" s="20" t="s">
        <v>57</v>
      </c>
      <c r="J38" s="22" t="s">
        <v>58</v>
      </c>
      <c r="K38" s="23" t="s">
        <v>58</v>
      </c>
      <c r="L38" s="24" t="s">
        <v>214</v>
      </c>
      <c r="M38" s="24" t="s">
        <v>214</v>
      </c>
      <c r="N38" s="24" t="s">
        <v>214</v>
      </c>
      <c r="O38" s="24" t="s">
        <v>323</v>
      </c>
      <c r="P38" s="20" t="s">
        <v>486</v>
      </c>
      <c r="Q38" s="22" t="s">
        <v>88</v>
      </c>
      <c r="R38" s="23" t="s">
        <v>61</v>
      </c>
      <c r="S38" s="25">
        <v>1760</v>
      </c>
      <c r="T38" s="25">
        <f t="shared" ref="T38:T43" si="1">+S38*53.42</f>
        <v>94019.199999999997</v>
      </c>
      <c r="U38" s="23" t="s">
        <v>62</v>
      </c>
      <c r="V38" s="30" t="s">
        <v>214</v>
      </c>
      <c r="W38" s="30" t="s">
        <v>214</v>
      </c>
      <c r="X38" s="20" t="s">
        <v>61</v>
      </c>
      <c r="Y38" s="23">
        <v>500</v>
      </c>
      <c r="Z38" s="23">
        <v>3000</v>
      </c>
      <c r="AA38" s="24" t="s">
        <v>62</v>
      </c>
      <c r="AB38" s="34" t="s">
        <v>214</v>
      </c>
      <c r="AC38" s="34" t="s">
        <v>214</v>
      </c>
      <c r="AD38" s="24" t="s">
        <v>62</v>
      </c>
      <c r="AE38" s="34" t="s">
        <v>214</v>
      </c>
      <c r="AF38" s="34" t="s">
        <v>214</v>
      </c>
      <c r="AG38" s="23" t="s">
        <v>62</v>
      </c>
      <c r="AH38" s="30" t="s">
        <v>214</v>
      </c>
      <c r="AI38" s="30" t="s">
        <v>214</v>
      </c>
      <c r="AJ38" s="23" t="s">
        <v>62</v>
      </c>
      <c r="AK38" s="30" t="s">
        <v>214</v>
      </c>
      <c r="AL38" s="30" t="s">
        <v>214</v>
      </c>
      <c r="AM38" s="23" t="s">
        <v>62</v>
      </c>
      <c r="AN38" s="30" t="s">
        <v>214</v>
      </c>
      <c r="AO38" s="30" t="s">
        <v>214</v>
      </c>
      <c r="AP38" s="23" t="s">
        <v>62</v>
      </c>
      <c r="AQ38" s="30" t="s">
        <v>214</v>
      </c>
      <c r="AR38" s="30" t="s">
        <v>214</v>
      </c>
      <c r="AS38" s="23" t="s">
        <v>62</v>
      </c>
      <c r="AT38" s="30" t="s">
        <v>214</v>
      </c>
      <c r="AU38" s="30" t="s">
        <v>214</v>
      </c>
      <c r="AV38" s="23" t="s">
        <v>62</v>
      </c>
      <c r="AW38" s="30" t="s">
        <v>214</v>
      </c>
      <c r="AX38" s="30" t="s">
        <v>214</v>
      </c>
      <c r="AY38" s="23" t="s">
        <v>61</v>
      </c>
      <c r="AZ38" s="23" t="s">
        <v>324</v>
      </c>
      <c r="BA38" s="23">
        <f>5*2*600</f>
        <v>6000</v>
      </c>
      <c r="BB38" s="23" t="s">
        <v>62</v>
      </c>
      <c r="BC38" s="30" t="s">
        <v>214</v>
      </c>
      <c r="BD38" s="30" t="s">
        <v>214</v>
      </c>
      <c r="BE38" s="30" t="s">
        <v>214</v>
      </c>
      <c r="BF38" s="23" t="s">
        <v>58</v>
      </c>
      <c r="BG38" s="30" t="s">
        <v>214</v>
      </c>
      <c r="BH38" s="30" t="s">
        <v>214</v>
      </c>
      <c r="BI38" s="30" t="s">
        <v>214</v>
      </c>
      <c r="BJ38" s="27">
        <f>SUM(T38,W38,Z38,AC38,AF38,AI38,AL38,AO38,AR38,AU38,AX38,BA38,BE38,BI38)</f>
        <v>103019.2</v>
      </c>
      <c r="BK38" s="28" t="s">
        <v>58</v>
      </c>
      <c r="BL38" s="28" t="s">
        <v>58</v>
      </c>
      <c r="BM38" s="28" t="s">
        <v>58</v>
      </c>
      <c r="BN38" s="28" t="s">
        <v>58</v>
      </c>
      <c r="BO38" s="28" t="s">
        <v>58</v>
      </c>
      <c r="BP38" s="25">
        <f>SUM(BK38:BO38)</f>
        <v>0</v>
      </c>
      <c r="BQ38" s="28">
        <v>10000</v>
      </c>
      <c r="BR38" s="28">
        <v>20000</v>
      </c>
      <c r="BS38" s="28" t="s">
        <v>58</v>
      </c>
      <c r="BT38" s="28" t="s">
        <v>58</v>
      </c>
      <c r="BU38" s="28" t="s">
        <v>58</v>
      </c>
      <c r="BV38" s="28">
        <v>5000</v>
      </c>
      <c r="BW38" s="28" t="s">
        <v>58</v>
      </c>
      <c r="BX38" s="28" t="s">
        <v>58</v>
      </c>
      <c r="BY38" s="28">
        <f>SUM(BQ38:BX38)</f>
        <v>35000</v>
      </c>
      <c r="BZ38" s="28">
        <f>+BJ38-BY38</f>
        <v>68019.199999999997</v>
      </c>
      <c r="CA38" s="28">
        <f>+BP38+BZ38</f>
        <v>68019.199999999997</v>
      </c>
      <c r="CB38" s="135">
        <v>55000</v>
      </c>
      <c r="CC38" s="28">
        <f>+CA38</f>
        <v>68019.199999999997</v>
      </c>
      <c r="CD38" s="28">
        <f>+CC38-CB38</f>
        <v>13019.199999999997</v>
      </c>
      <c r="CE38" s="109" t="str">
        <f>IF(CB38&lt;CC38,"เพิ่มขึ้น","ลดลง")</f>
        <v>เพิ่มขึ้น</v>
      </c>
      <c r="CF38" s="22" t="s">
        <v>325</v>
      </c>
    </row>
    <row r="39" spans="1:84" ht="21" x14ac:dyDescent="0.2">
      <c r="A39" s="114">
        <v>33</v>
      </c>
      <c r="B39" s="20" t="s">
        <v>333</v>
      </c>
      <c r="C39" s="20" t="s">
        <v>334</v>
      </c>
      <c r="D39" s="21" t="s">
        <v>335</v>
      </c>
      <c r="E39" s="20" t="s">
        <v>336</v>
      </c>
      <c r="F39" s="20" t="s">
        <v>76</v>
      </c>
      <c r="G39" s="20" t="s">
        <v>67</v>
      </c>
      <c r="H39" s="20" t="s">
        <v>82</v>
      </c>
      <c r="I39" s="20" t="s">
        <v>57</v>
      </c>
      <c r="J39" s="22" t="s">
        <v>69</v>
      </c>
      <c r="K39" s="23" t="s">
        <v>58</v>
      </c>
      <c r="L39" s="24" t="s">
        <v>214</v>
      </c>
      <c r="M39" s="24" t="s">
        <v>214</v>
      </c>
      <c r="N39" s="24" t="s">
        <v>214</v>
      </c>
      <c r="O39" s="24"/>
      <c r="P39" s="20" t="s">
        <v>58</v>
      </c>
      <c r="Q39" s="22" t="s">
        <v>126</v>
      </c>
      <c r="R39" s="23" t="s">
        <v>61</v>
      </c>
      <c r="S39" s="25">
        <v>9000</v>
      </c>
      <c r="T39" s="25">
        <f t="shared" si="1"/>
        <v>480780</v>
      </c>
      <c r="U39" s="23" t="s">
        <v>62</v>
      </c>
      <c r="V39" s="30" t="s">
        <v>214</v>
      </c>
      <c r="W39" s="30" t="s">
        <v>214</v>
      </c>
      <c r="X39" s="20" t="s">
        <v>62</v>
      </c>
      <c r="Y39" s="30" t="s">
        <v>214</v>
      </c>
      <c r="Z39" s="30" t="s">
        <v>214</v>
      </c>
      <c r="AA39" s="24" t="s">
        <v>62</v>
      </c>
      <c r="AB39" s="34" t="s">
        <v>214</v>
      </c>
      <c r="AC39" s="34" t="s">
        <v>214</v>
      </c>
      <c r="AD39" s="24" t="s">
        <v>62</v>
      </c>
      <c r="AE39" s="34" t="s">
        <v>214</v>
      </c>
      <c r="AF39" s="34" t="s">
        <v>214</v>
      </c>
      <c r="AG39" s="23" t="s">
        <v>62</v>
      </c>
      <c r="AH39" s="30" t="s">
        <v>214</v>
      </c>
      <c r="AI39" s="30" t="s">
        <v>214</v>
      </c>
      <c r="AJ39" s="23" t="s">
        <v>62</v>
      </c>
      <c r="AK39" s="30" t="s">
        <v>214</v>
      </c>
      <c r="AL39" s="30" t="s">
        <v>214</v>
      </c>
      <c r="AM39" s="23" t="s">
        <v>62</v>
      </c>
      <c r="AN39" s="30" t="s">
        <v>214</v>
      </c>
      <c r="AO39" s="30" t="s">
        <v>214</v>
      </c>
      <c r="AP39" s="23" t="s">
        <v>62</v>
      </c>
      <c r="AQ39" s="30" t="s">
        <v>214</v>
      </c>
      <c r="AR39" s="30" t="s">
        <v>214</v>
      </c>
      <c r="AS39" s="23" t="s">
        <v>62</v>
      </c>
      <c r="AT39" s="30" t="s">
        <v>214</v>
      </c>
      <c r="AU39" s="30" t="s">
        <v>214</v>
      </c>
      <c r="AV39" s="23" t="s">
        <v>62</v>
      </c>
      <c r="AW39" s="30" t="s">
        <v>214</v>
      </c>
      <c r="AX39" s="30" t="s">
        <v>214</v>
      </c>
      <c r="AY39" s="23" t="s">
        <v>62</v>
      </c>
      <c r="AZ39" s="30" t="s">
        <v>214</v>
      </c>
      <c r="BA39" s="30" t="s">
        <v>214</v>
      </c>
      <c r="BB39" s="23" t="s">
        <v>62</v>
      </c>
      <c r="BC39" s="30" t="s">
        <v>214</v>
      </c>
      <c r="BD39" s="30" t="s">
        <v>214</v>
      </c>
      <c r="BE39" s="30" t="s">
        <v>214</v>
      </c>
      <c r="BF39" s="23" t="s">
        <v>58</v>
      </c>
      <c r="BG39" s="30" t="s">
        <v>214</v>
      </c>
      <c r="BH39" s="30" t="s">
        <v>214</v>
      </c>
      <c r="BI39" s="30" t="s">
        <v>214</v>
      </c>
      <c r="BJ39" s="27">
        <f>SUM(T39,W39,Z39,AC39,AF39,AI39,AL39,AO39,AR39,AU39,AX39,BA39,BE39,BI39)</f>
        <v>480780</v>
      </c>
      <c r="BK39" s="28" t="s">
        <v>58</v>
      </c>
      <c r="BL39" s="28">
        <f>12*10000</f>
        <v>120000</v>
      </c>
      <c r="BM39" s="28" t="s">
        <v>58</v>
      </c>
      <c r="BN39" s="28" t="s">
        <v>58</v>
      </c>
      <c r="BO39" s="28" t="s">
        <v>58</v>
      </c>
      <c r="BP39" s="25">
        <f>SUM(BK39:BO39)</f>
        <v>120000</v>
      </c>
      <c r="BQ39" s="28">
        <v>20000</v>
      </c>
      <c r="BR39" s="28">
        <v>20000</v>
      </c>
      <c r="BS39" s="28" t="s">
        <v>58</v>
      </c>
      <c r="BT39" s="28" t="s">
        <v>58</v>
      </c>
      <c r="BU39" s="28" t="s">
        <v>58</v>
      </c>
      <c r="BV39" s="28" t="s">
        <v>58</v>
      </c>
      <c r="BW39" s="28" t="s">
        <v>58</v>
      </c>
      <c r="BX39" s="28" t="s">
        <v>58</v>
      </c>
      <c r="BY39" s="28">
        <f>SUM(BQ39:BX39)</f>
        <v>40000</v>
      </c>
      <c r="BZ39" s="28">
        <f>+BJ39-BY39</f>
        <v>440780</v>
      </c>
      <c r="CA39" s="28">
        <f>+BP39+BZ39</f>
        <v>560780</v>
      </c>
      <c r="CB39" s="135">
        <v>445000</v>
      </c>
      <c r="CC39" s="28">
        <f>+CA39</f>
        <v>560780</v>
      </c>
      <c r="CD39" s="28">
        <f>+CC39-CB39</f>
        <v>115780</v>
      </c>
      <c r="CE39" s="109" t="str">
        <f>IF(CB39&lt;CC39,"เพิ่มขึ้น","ลดลง")</f>
        <v>เพิ่มขึ้น</v>
      </c>
      <c r="CF39" s="22" t="s">
        <v>337</v>
      </c>
    </row>
    <row r="40" spans="1:84" ht="21" x14ac:dyDescent="0.2">
      <c r="A40" s="114">
        <v>34</v>
      </c>
      <c r="B40" s="20" t="s">
        <v>338</v>
      </c>
      <c r="C40" s="20" t="s">
        <v>339</v>
      </c>
      <c r="D40" s="21" t="s">
        <v>340</v>
      </c>
      <c r="E40" s="20" t="s">
        <v>341</v>
      </c>
      <c r="F40" s="20" t="s">
        <v>81</v>
      </c>
      <c r="G40" s="20" t="s">
        <v>150</v>
      </c>
      <c r="H40" s="20" t="s">
        <v>56</v>
      </c>
      <c r="I40" s="20" t="s">
        <v>57</v>
      </c>
      <c r="J40" s="22" t="s">
        <v>58</v>
      </c>
      <c r="K40" s="23" t="s">
        <v>59</v>
      </c>
      <c r="L40" s="24" t="s">
        <v>214</v>
      </c>
      <c r="M40" s="24" t="s">
        <v>214</v>
      </c>
      <c r="N40" s="24" t="s">
        <v>214</v>
      </c>
      <c r="O40" s="24" t="s">
        <v>342</v>
      </c>
      <c r="P40" s="20" t="s">
        <v>58</v>
      </c>
      <c r="Q40" s="22" t="s">
        <v>88</v>
      </c>
      <c r="R40" s="23" t="s">
        <v>61</v>
      </c>
      <c r="S40" s="25">
        <v>500</v>
      </c>
      <c r="T40" s="25">
        <f t="shared" si="1"/>
        <v>26710</v>
      </c>
      <c r="U40" s="23" t="s">
        <v>62</v>
      </c>
      <c r="V40" s="30" t="s">
        <v>214</v>
      </c>
      <c r="W40" s="30" t="s">
        <v>214</v>
      </c>
      <c r="X40" s="20" t="s">
        <v>61</v>
      </c>
      <c r="Y40" s="23">
        <v>800</v>
      </c>
      <c r="Z40" s="23">
        <f>+Y40*53.42</f>
        <v>42736</v>
      </c>
      <c r="AA40" s="24" t="s">
        <v>62</v>
      </c>
      <c r="AB40" s="34" t="s">
        <v>214</v>
      </c>
      <c r="AC40" s="34" t="s">
        <v>214</v>
      </c>
      <c r="AD40" s="24" t="s">
        <v>61</v>
      </c>
      <c r="AE40" s="34" t="s">
        <v>214</v>
      </c>
      <c r="AF40" s="34" t="s">
        <v>214</v>
      </c>
      <c r="AG40" s="23" t="s">
        <v>62</v>
      </c>
      <c r="AH40" s="30" t="s">
        <v>214</v>
      </c>
      <c r="AI40" s="30" t="s">
        <v>214</v>
      </c>
      <c r="AJ40" s="23" t="s">
        <v>62</v>
      </c>
      <c r="AK40" s="30" t="s">
        <v>214</v>
      </c>
      <c r="AL40" s="30" t="s">
        <v>214</v>
      </c>
      <c r="AM40" s="23" t="s">
        <v>62</v>
      </c>
      <c r="AN40" s="30" t="s">
        <v>214</v>
      </c>
      <c r="AO40" s="30" t="s">
        <v>214</v>
      </c>
      <c r="AP40" s="23" t="s">
        <v>62</v>
      </c>
      <c r="AQ40" s="30" t="s">
        <v>214</v>
      </c>
      <c r="AR40" s="30" t="s">
        <v>214</v>
      </c>
      <c r="AS40" s="23" t="s">
        <v>62</v>
      </c>
      <c r="AT40" s="30" t="s">
        <v>214</v>
      </c>
      <c r="AU40" s="30" t="s">
        <v>214</v>
      </c>
      <c r="AV40" s="23" t="s">
        <v>62</v>
      </c>
      <c r="AW40" s="30" t="s">
        <v>214</v>
      </c>
      <c r="AX40" s="30" t="s">
        <v>214</v>
      </c>
      <c r="AY40" s="23" t="s">
        <v>62</v>
      </c>
      <c r="AZ40" s="30" t="s">
        <v>214</v>
      </c>
      <c r="BA40" s="30" t="s">
        <v>214</v>
      </c>
      <c r="BB40" s="23" t="s">
        <v>62</v>
      </c>
      <c r="BC40" s="30" t="s">
        <v>214</v>
      </c>
      <c r="BD40" s="30" t="s">
        <v>214</v>
      </c>
      <c r="BE40" s="30" t="s">
        <v>214</v>
      </c>
      <c r="BF40" s="23" t="s">
        <v>58</v>
      </c>
      <c r="BG40" s="30" t="s">
        <v>214</v>
      </c>
      <c r="BH40" s="30" t="s">
        <v>214</v>
      </c>
      <c r="BI40" s="30" t="s">
        <v>214</v>
      </c>
      <c r="BJ40" s="27">
        <f>SUM(T40,W40,Z40,AC40,AF40,AI40,AL40,AO40,AR40,AU40,AX40,BA40,BE40,BI40)</f>
        <v>69446</v>
      </c>
      <c r="BK40" s="28" t="s">
        <v>58</v>
      </c>
      <c r="BL40" s="28" t="s">
        <v>58</v>
      </c>
      <c r="BM40" s="28" t="s">
        <v>58</v>
      </c>
      <c r="BN40" s="28" t="s">
        <v>58</v>
      </c>
      <c r="BO40" s="28">
        <v>9500</v>
      </c>
      <c r="BP40" s="25">
        <f>SUM(BK40:BO40)</f>
        <v>9500</v>
      </c>
      <c r="BQ40" s="28" t="s">
        <v>58</v>
      </c>
      <c r="BR40" s="28">
        <v>4500</v>
      </c>
      <c r="BS40" s="28" t="s">
        <v>58</v>
      </c>
      <c r="BT40" s="28" t="s">
        <v>58</v>
      </c>
      <c r="BU40" s="28" t="s">
        <v>58</v>
      </c>
      <c r="BV40" s="28" t="s">
        <v>58</v>
      </c>
      <c r="BW40" s="28" t="s">
        <v>58</v>
      </c>
      <c r="BX40" s="28" t="s">
        <v>58</v>
      </c>
      <c r="BY40" s="28">
        <f>SUM(BQ40:BX40)</f>
        <v>4500</v>
      </c>
      <c r="BZ40" s="28">
        <f>+BJ40-BY40</f>
        <v>64946</v>
      </c>
      <c r="CA40" s="28">
        <f>+BP40+BZ40</f>
        <v>74446</v>
      </c>
      <c r="CB40" s="135">
        <f>7000*12</f>
        <v>84000</v>
      </c>
      <c r="CC40" s="28">
        <f>+CA40</f>
        <v>74446</v>
      </c>
      <c r="CD40" s="28">
        <f>+CC40-CB40</f>
        <v>-9554</v>
      </c>
      <c r="CE40" s="109" t="str">
        <f>IF(CB40&lt;CC40,"เพิ่มขึ้น","ลดลง")</f>
        <v>ลดลง</v>
      </c>
      <c r="CF40" s="22" t="s">
        <v>343</v>
      </c>
    </row>
    <row r="41" spans="1:84" ht="21" x14ac:dyDescent="0.2">
      <c r="A41" s="114">
        <v>35</v>
      </c>
      <c r="B41" s="20" t="s">
        <v>347</v>
      </c>
      <c r="C41" s="20" t="s">
        <v>348</v>
      </c>
      <c r="D41" s="21" t="s">
        <v>349</v>
      </c>
      <c r="E41" s="27"/>
      <c r="F41" s="20" t="s">
        <v>81</v>
      </c>
      <c r="G41" s="20" t="s">
        <v>67</v>
      </c>
      <c r="H41" s="20" t="s">
        <v>82</v>
      </c>
      <c r="I41" s="20" t="s">
        <v>57</v>
      </c>
      <c r="J41" s="22" t="s">
        <v>69</v>
      </c>
      <c r="K41" s="23" t="s">
        <v>59</v>
      </c>
      <c r="L41" s="24" t="s">
        <v>214</v>
      </c>
      <c r="M41" s="24" t="s">
        <v>214</v>
      </c>
      <c r="N41" s="24" t="s">
        <v>214</v>
      </c>
      <c r="O41" s="24"/>
      <c r="P41" s="20" t="s">
        <v>58</v>
      </c>
      <c r="Q41" s="22" t="s">
        <v>95</v>
      </c>
      <c r="R41" s="23" t="s">
        <v>61</v>
      </c>
      <c r="S41" s="25">
        <v>2500</v>
      </c>
      <c r="T41" s="25">
        <f t="shared" si="1"/>
        <v>133550</v>
      </c>
      <c r="U41" s="23" t="s">
        <v>62</v>
      </c>
      <c r="V41" s="30" t="s">
        <v>214</v>
      </c>
      <c r="W41" s="30" t="s">
        <v>214</v>
      </c>
      <c r="X41" s="20" t="s">
        <v>61</v>
      </c>
      <c r="Y41" s="23" t="s">
        <v>306</v>
      </c>
      <c r="Z41" s="23" t="s">
        <v>214</v>
      </c>
      <c r="AA41" s="24" t="s">
        <v>62</v>
      </c>
      <c r="AB41" s="34" t="s">
        <v>214</v>
      </c>
      <c r="AC41" s="34" t="s">
        <v>214</v>
      </c>
      <c r="AD41" s="24" t="s">
        <v>61</v>
      </c>
      <c r="AE41" s="24" t="s">
        <v>306</v>
      </c>
      <c r="AF41" s="24" t="s">
        <v>214</v>
      </c>
      <c r="AG41" s="23" t="s">
        <v>61</v>
      </c>
      <c r="AH41" s="23" t="s">
        <v>306</v>
      </c>
      <c r="AI41" s="23" t="s">
        <v>214</v>
      </c>
      <c r="AJ41" s="23" t="s">
        <v>62</v>
      </c>
      <c r="AK41" s="30" t="s">
        <v>214</v>
      </c>
      <c r="AL41" s="30" t="s">
        <v>214</v>
      </c>
      <c r="AM41" s="23" t="s">
        <v>61</v>
      </c>
      <c r="AN41" s="23" t="s">
        <v>179</v>
      </c>
      <c r="AO41" s="23">
        <v>40000</v>
      </c>
      <c r="AP41" s="23" t="s">
        <v>62</v>
      </c>
      <c r="AQ41" s="30" t="s">
        <v>214</v>
      </c>
      <c r="AR41" s="30" t="s">
        <v>214</v>
      </c>
      <c r="AS41" s="23" t="s">
        <v>62</v>
      </c>
      <c r="AT41" s="30" t="s">
        <v>214</v>
      </c>
      <c r="AU41" s="30" t="s">
        <v>214</v>
      </c>
      <c r="AV41" s="23" t="s">
        <v>62</v>
      </c>
      <c r="AW41" s="30" t="s">
        <v>214</v>
      </c>
      <c r="AX41" s="30" t="s">
        <v>214</v>
      </c>
      <c r="AY41" s="23" t="s">
        <v>62</v>
      </c>
      <c r="AZ41" s="30" t="s">
        <v>214</v>
      </c>
      <c r="BA41" s="30" t="s">
        <v>214</v>
      </c>
      <c r="BB41" s="23" t="s">
        <v>62</v>
      </c>
      <c r="BC41" s="30" t="s">
        <v>214</v>
      </c>
      <c r="BD41" s="30" t="s">
        <v>214</v>
      </c>
      <c r="BE41" s="30" t="s">
        <v>214</v>
      </c>
      <c r="BF41" s="23" t="s">
        <v>58</v>
      </c>
      <c r="BG41" s="30" t="s">
        <v>214</v>
      </c>
      <c r="BH41" s="30" t="s">
        <v>214</v>
      </c>
      <c r="BI41" s="30" t="s">
        <v>214</v>
      </c>
      <c r="BJ41" s="27">
        <f>SUM(T41,W41,Z41,AC41,AF41,AI41,AL41,AO41,AR41,AU41,AX41,BA41,BE41,BI41)</f>
        <v>173550</v>
      </c>
      <c r="BK41" s="28" t="s">
        <v>58</v>
      </c>
      <c r="BL41" s="28">
        <v>25000</v>
      </c>
      <c r="BM41" s="28" t="s">
        <v>58</v>
      </c>
      <c r="BN41" s="28" t="s">
        <v>58</v>
      </c>
      <c r="BO41" s="28">
        <v>9500</v>
      </c>
      <c r="BP41" s="25">
        <f>SUM(BK41:BO41)</f>
        <v>34500</v>
      </c>
      <c r="BQ41" s="28" t="s">
        <v>58</v>
      </c>
      <c r="BR41" s="28">
        <v>13000</v>
      </c>
      <c r="BS41" s="28">
        <v>10000</v>
      </c>
      <c r="BT41" s="28">
        <v>10000</v>
      </c>
      <c r="BU41" s="28" t="s">
        <v>58</v>
      </c>
      <c r="BV41" s="28" t="s">
        <v>58</v>
      </c>
      <c r="BW41" s="28">
        <v>3000</v>
      </c>
      <c r="BX41" s="28">
        <v>5000</v>
      </c>
      <c r="BY41" s="28">
        <f>SUM(BQ41:BX41)</f>
        <v>41000</v>
      </c>
      <c r="BZ41" s="28">
        <f>+BJ41-BY41</f>
        <v>132550</v>
      </c>
      <c r="CA41" s="28">
        <f>+BP41+BZ41</f>
        <v>167050</v>
      </c>
      <c r="CB41" s="135">
        <v>135000</v>
      </c>
      <c r="CC41" s="28">
        <f>+CA41</f>
        <v>167050</v>
      </c>
      <c r="CD41" s="28">
        <f>+CC41-CB41</f>
        <v>32050</v>
      </c>
      <c r="CE41" s="109" t="str">
        <f>IF(CB41&lt;CC41,"เพิ่มขึ้น","ลดลง")</f>
        <v>เพิ่มขึ้น</v>
      </c>
      <c r="CF41" s="22" t="s">
        <v>350</v>
      </c>
    </row>
    <row r="42" spans="1:84" ht="21" x14ac:dyDescent="0.2">
      <c r="A42" s="114">
        <v>36</v>
      </c>
      <c r="B42" s="20" t="s">
        <v>351</v>
      </c>
      <c r="C42" s="20" t="s">
        <v>352</v>
      </c>
      <c r="D42" s="21" t="s">
        <v>353</v>
      </c>
      <c r="E42" s="27"/>
      <c r="F42" s="20" t="s">
        <v>81</v>
      </c>
      <c r="G42" s="20" t="s">
        <v>55</v>
      </c>
      <c r="H42" s="20" t="s">
        <v>82</v>
      </c>
      <c r="I42" s="20" t="s">
        <v>57</v>
      </c>
      <c r="J42" s="22" t="s">
        <v>68</v>
      </c>
      <c r="K42" s="23" t="s">
        <v>59</v>
      </c>
      <c r="L42" s="24" t="s">
        <v>214</v>
      </c>
      <c r="M42" s="24" t="s">
        <v>214</v>
      </c>
      <c r="N42" s="24" t="s">
        <v>214</v>
      </c>
      <c r="O42" s="24"/>
      <c r="P42" s="20" t="s">
        <v>486</v>
      </c>
      <c r="Q42" s="22" t="s">
        <v>354</v>
      </c>
      <c r="R42" s="23" t="s">
        <v>61</v>
      </c>
      <c r="S42" s="25">
        <v>1500</v>
      </c>
      <c r="T42" s="25">
        <f t="shared" si="1"/>
        <v>80130</v>
      </c>
      <c r="U42" s="23" t="s">
        <v>61</v>
      </c>
      <c r="V42" s="23">
        <v>1000</v>
      </c>
      <c r="W42" s="23">
        <f>+V42*6.29</f>
        <v>6290</v>
      </c>
      <c r="X42" s="20" t="s">
        <v>61</v>
      </c>
      <c r="Y42" s="23">
        <v>1000</v>
      </c>
      <c r="Z42" s="23">
        <v>50000</v>
      </c>
      <c r="AA42" s="24" t="s">
        <v>62</v>
      </c>
      <c r="AB42" s="34" t="s">
        <v>214</v>
      </c>
      <c r="AC42" s="34" t="s">
        <v>214</v>
      </c>
      <c r="AD42" s="24" t="s">
        <v>62</v>
      </c>
      <c r="AE42" s="34" t="s">
        <v>214</v>
      </c>
      <c r="AF42" s="34" t="s">
        <v>214</v>
      </c>
      <c r="AG42" s="23" t="s">
        <v>61</v>
      </c>
      <c r="AH42" s="23">
        <v>2000</v>
      </c>
      <c r="AI42" s="23">
        <v>5000</v>
      </c>
      <c r="AJ42" s="23" t="s">
        <v>62</v>
      </c>
      <c r="AK42" s="30" t="s">
        <v>214</v>
      </c>
      <c r="AL42" s="30" t="s">
        <v>214</v>
      </c>
      <c r="AM42" s="23" t="s">
        <v>62</v>
      </c>
      <c r="AN42" s="30" t="s">
        <v>214</v>
      </c>
      <c r="AO42" s="30" t="s">
        <v>214</v>
      </c>
      <c r="AP42" s="23" t="s">
        <v>62</v>
      </c>
      <c r="AQ42" s="30" t="s">
        <v>214</v>
      </c>
      <c r="AR42" s="30" t="s">
        <v>214</v>
      </c>
      <c r="AS42" s="23" t="s">
        <v>62</v>
      </c>
      <c r="AT42" s="30" t="s">
        <v>214</v>
      </c>
      <c r="AU42" s="30" t="s">
        <v>214</v>
      </c>
      <c r="AV42" s="23" t="s">
        <v>62</v>
      </c>
      <c r="AW42" s="30" t="s">
        <v>214</v>
      </c>
      <c r="AX42" s="30" t="s">
        <v>214</v>
      </c>
      <c r="AY42" s="23" t="s">
        <v>61</v>
      </c>
      <c r="AZ42" s="23" t="s">
        <v>355</v>
      </c>
      <c r="BA42" s="23">
        <v>3000</v>
      </c>
      <c r="BB42" s="23" t="s">
        <v>62</v>
      </c>
      <c r="BC42" s="30" t="s">
        <v>214</v>
      </c>
      <c r="BD42" s="30" t="s">
        <v>214</v>
      </c>
      <c r="BE42" s="30" t="s">
        <v>214</v>
      </c>
      <c r="BF42" s="23" t="s">
        <v>58</v>
      </c>
      <c r="BG42" s="30" t="s">
        <v>214</v>
      </c>
      <c r="BH42" s="30" t="s">
        <v>214</v>
      </c>
      <c r="BI42" s="30" t="s">
        <v>214</v>
      </c>
      <c r="BJ42" s="27">
        <f>SUM(T42,W42,Z42,AC42,AF42,AI42,AL42,AO42,AR42,AU42,AX42,BA42,BE42,BI42)</f>
        <v>144420</v>
      </c>
      <c r="BK42" s="28" t="s">
        <v>58</v>
      </c>
      <c r="BL42" s="28" t="s">
        <v>58</v>
      </c>
      <c r="BM42" s="28" t="s">
        <v>58</v>
      </c>
      <c r="BN42" s="28">
        <f>12*12000</f>
        <v>144000</v>
      </c>
      <c r="BO42" s="28">
        <v>9500</v>
      </c>
      <c r="BP42" s="25">
        <f>SUM(BK42:BO42)</f>
        <v>153500</v>
      </c>
      <c r="BQ42" s="28">
        <v>4000</v>
      </c>
      <c r="BR42" s="28">
        <v>5000</v>
      </c>
      <c r="BS42" s="28" t="s">
        <v>58</v>
      </c>
      <c r="BT42" s="28">
        <v>2500</v>
      </c>
      <c r="BU42" s="28" t="s">
        <v>58</v>
      </c>
      <c r="BV42" s="28">
        <v>2000</v>
      </c>
      <c r="BW42" s="28" t="s">
        <v>58</v>
      </c>
      <c r="BX42" s="28" t="s">
        <v>58</v>
      </c>
      <c r="BY42" s="28">
        <f>SUM(BQ42:BX42)</f>
        <v>13500</v>
      </c>
      <c r="BZ42" s="28">
        <f>+BJ42-BY42</f>
        <v>130920</v>
      </c>
      <c r="CA42" s="28">
        <f>+BP42+BZ42</f>
        <v>284420</v>
      </c>
      <c r="CB42" s="135">
        <v>227000</v>
      </c>
      <c r="CC42" s="28">
        <f>+CA42</f>
        <v>284420</v>
      </c>
      <c r="CD42" s="28">
        <f>+CC42-CB42</f>
        <v>57420</v>
      </c>
      <c r="CE42" s="109" t="str">
        <f>IF(CB42&lt;CC42,"เพิ่มขึ้น","ลดลง")</f>
        <v>เพิ่มขึ้น</v>
      </c>
      <c r="CF42" s="22" t="s">
        <v>58</v>
      </c>
    </row>
    <row r="43" spans="1:84" ht="42" x14ac:dyDescent="0.2">
      <c r="A43" s="114">
        <v>37</v>
      </c>
      <c r="B43" s="20" t="s">
        <v>372</v>
      </c>
      <c r="C43" s="20" t="s">
        <v>373</v>
      </c>
      <c r="D43" s="21" t="s">
        <v>374</v>
      </c>
      <c r="E43" s="21" t="s">
        <v>374</v>
      </c>
      <c r="F43" s="20" t="s">
        <v>76</v>
      </c>
      <c r="G43" s="20" t="s">
        <v>117</v>
      </c>
      <c r="H43" s="20" t="s">
        <v>110</v>
      </c>
      <c r="I43" s="20" t="s">
        <v>57</v>
      </c>
      <c r="J43" s="22" t="s">
        <v>603</v>
      </c>
      <c r="K43" s="23" t="s">
        <v>59</v>
      </c>
      <c r="L43" s="24" t="s">
        <v>214</v>
      </c>
      <c r="M43" s="24" t="s">
        <v>214</v>
      </c>
      <c r="N43" s="24" t="s">
        <v>214</v>
      </c>
      <c r="O43" s="24" t="s">
        <v>375</v>
      </c>
      <c r="P43" s="20" t="s">
        <v>486</v>
      </c>
      <c r="Q43" s="22" t="s">
        <v>376</v>
      </c>
      <c r="R43" s="23" t="s">
        <v>61</v>
      </c>
      <c r="S43" s="25">
        <v>3600</v>
      </c>
      <c r="T43" s="25">
        <f t="shared" si="1"/>
        <v>192312</v>
      </c>
      <c r="U43" s="23" t="s">
        <v>62</v>
      </c>
      <c r="V43" s="30" t="s">
        <v>214</v>
      </c>
      <c r="W43" s="30" t="s">
        <v>214</v>
      </c>
      <c r="X43" s="20" t="s">
        <v>61</v>
      </c>
      <c r="Y43" s="23" t="s">
        <v>377</v>
      </c>
      <c r="Z43" s="23" t="s">
        <v>378</v>
      </c>
      <c r="AA43" s="24" t="s">
        <v>61</v>
      </c>
      <c r="AB43" s="24">
        <v>200</v>
      </c>
      <c r="AC43" s="24">
        <v>4000</v>
      </c>
      <c r="AD43" s="24" t="s">
        <v>61</v>
      </c>
      <c r="AE43" s="24">
        <v>200</v>
      </c>
      <c r="AF43" s="24">
        <v>4000</v>
      </c>
      <c r="AG43" s="23" t="s">
        <v>62</v>
      </c>
      <c r="AH43" s="30" t="s">
        <v>214</v>
      </c>
      <c r="AI43" s="30" t="s">
        <v>214</v>
      </c>
      <c r="AJ43" s="23" t="s">
        <v>62</v>
      </c>
      <c r="AK43" s="30" t="s">
        <v>214</v>
      </c>
      <c r="AL43" s="30" t="s">
        <v>214</v>
      </c>
      <c r="AM43" s="23" t="s">
        <v>61</v>
      </c>
      <c r="AN43" s="23" t="s">
        <v>380</v>
      </c>
      <c r="AO43" s="23">
        <f>75000+5000</f>
        <v>80000</v>
      </c>
      <c r="AP43" s="23" t="s">
        <v>61</v>
      </c>
      <c r="AQ43" s="23" t="s">
        <v>572</v>
      </c>
      <c r="AR43" s="23" t="s">
        <v>573</v>
      </c>
      <c r="AS43" s="23" t="s">
        <v>62</v>
      </c>
      <c r="AT43" s="30" t="s">
        <v>214</v>
      </c>
      <c r="AU43" s="30" t="s">
        <v>214</v>
      </c>
      <c r="AV43" s="23" t="s">
        <v>62</v>
      </c>
      <c r="AW43" s="30" t="s">
        <v>214</v>
      </c>
      <c r="AX43" s="30" t="s">
        <v>214</v>
      </c>
      <c r="AY43" s="23" t="s">
        <v>61</v>
      </c>
      <c r="AZ43" s="23" t="s">
        <v>379</v>
      </c>
      <c r="BA43" s="23">
        <v>8000</v>
      </c>
      <c r="BB43" s="23" t="s">
        <v>62</v>
      </c>
      <c r="BC43" s="30" t="s">
        <v>214</v>
      </c>
      <c r="BD43" s="30" t="s">
        <v>214</v>
      </c>
      <c r="BE43" s="30" t="s">
        <v>214</v>
      </c>
      <c r="BF43" s="23" t="s">
        <v>58</v>
      </c>
      <c r="BG43" s="30" t="s">
        <v>214</v>
      </c>
      <c r="BH43" s="30" t="s">
        <v>214</v>
      </c>
      <c r="BI43" s="30" t="s">
        <v>214</v>
      </c>
      <c r="BJ43" s="27">
        <f>SUM(T43,W43,Z43,AC43,AF43,AI43,AL43,AO43,AR43,AU43,AX43,BA43,BE43,BI43)</f>
        <v>288312</v>
      </c>
      <c r="BK43" s="28" t="s">
        <v>58</v>
      </c>
      <c r="BL43" s="28" t="s">
        <v>58</v>
      </c>
      <c r="BM43" s="28">
        <v>60000</v>
      </c>
      <c r="BN43" s="28" t="s">
        <v>58</v>
      </c>
      <c r="BO43" s="28">
        <v>9500</v>
      </c>
      <c r="BP43" s="25">
        <f>SUM(BK43:BO43)</f>
        <v>69500</v>
      </c>
      <c r="BQ43" s="28">
        <v>5000</v>
      </c>
      <c r="BR43" s="28">
        <v>2000</v>
      </c>
      <c r="BS43" s="28">
        <v>2000</v>
      </c>
      <c r="BT43" s="28">
        <v>3000</v>
      </c>
      <c r="BU43" s="28" t="s">
        <v>58</v>
      </c>
      <c r="BV43" s="28">
        <v>3000</v>
      </c>
      <c r="BW43" s="28" t="s">
        <v>58</v>
      </c>
      <c r="BX43" s="28" t="s">
        <v>58</v>
      </c>
      <c r="BY43" s="28">
        <f>SUM(BQ43:BX43)</f>
        <v>15000</v>
      </c>
      <c r="BZ43" s="28">
        <f>+BJ43-BY43</f>
        <v>273312</v>
      </c>
      <c r="CA43" s="28">
        <f>+BP43+BZ43</f>
        <v>342812</v>
      </c>
      <c r="CB43" s="135">
        <v>274000</v>
      </c>
      <c r="CC43" s="28">
        <f>+CA43</f>
        <v>342812</v>
      </c>
      <c r="CD43" s="28">
        <f>+CC43-CB43</f>
        <v>68812</v>
      </c>
      <c r="CE43" s="109" t="str">
        <f>IF(CB43&lt;CC43,"เพิ่มขึ้น","ลดลง")</f>
        <v>เพิ่มขึ้น</v>
      </c>
      <c r="CF43" s="22" t="s">
        <v>381</v>
      </c>
    </row>
    <row r="44" spans="1:84" ht="21" x14ac:dyDescent="0.2">
      <c r="A44" s="114">
        <v>38</v>
      </c>
      <c r="B44" s="20" t="s">
        <v>382</v>
      </c>
      <c r="C44" s="20" t="s">
        <v>383</v>
      </c>
      <c r="D44" s="21" t="s">
        <v>384</v>
      </c>
      <c r="E44" s="27"/>
      <c r="F44" s="20" t="s">
        <v>54</v>
      </c>
      <c r="G44" s="20" t="s">
        <v>67</v>
      </c>
      <c r="H44" s="20" t="s">
        <v>82</v>
      </c>
      <c r="I44" s="20" t="s">
        <v>57</v>
      </c>
      <c r="J44" s="22" t="s">
        <v>69</v>
      </c>
      <c r="K44" s="23" t="s">
        <v>58</v>
      </c>
      <c r="L44" s="24" t="s">
        <v>214</v>
      </c>
      <c r="M44" s="24" t="s">
        <v>214</v>
      </c>
      <c r="N44" s="24" t="s">
        <v>214</v>
      </c>
      <c r="O44" s="24"/>
      <c r="P44" s="20"/>
      <c r="Q44" s="22" t="s">
        <v>60</v>
      </c>
      <c r="R44" s="23" t="s">
        <v>61</v>
      </c>
      <c r="S44" s="25">
        <v>8000</v>
      </c>
      <c r="T44" s="25">
        <f>+S44*53.42</f>
        <v>427360</v>
      </c>
      <c r="U44" s="23" t="s">
        <v>62</v>
      </c>
      <c r="V44" s="30" t="s">
        <v>214</v>
      </c>
      <c r="W44" s="30" t="s">
        <v>214</v>
      </c>
      <c r="X44" s="20" t="s">
        <v>62</v>
      </c>
      <c r="Y44" s="30" t="s">
        <v>214</v>
      </c>
      <c r="Z44" s="30" t="s">
        <v>214</v>
      </c>
      <c r="AA44" s="24" t="s">
        <v>62</v>
      </c>
      <c r="AB44" s="34" t="s">
        <v>214</v>
      </c>
      <c r="AC44" s="34" t="s">
        <v>214</v>
      </c>
      <c r="AD44" s="24" t="s">
        <v>62</v>
      </c>
      <c r="AE44" s="34" t="s">
        <v>214</v>
      </c>
      <c r="AF44" s="34" t="s">
        <v>214</v>
      </c>
      <c r="AG44" s="23" t="s">
        <v>62</v>
      </c>
      <c r="AH44" s="30" t="s">
        <v>214</v>
      </c>
      <c r="AI44" s="30" t="s">
        <v>214</v>
      </c>
      <c r="AJ44" s="23" t="s">
        <v>62</v>
      </c>
      <c r="AK44" s="30" t="s">
        <v>214</v>
      </c>
      <c r="AL44" s="30" t="s">
        <v>214</v>
      </c>
      <c r="AM44" s="23" t="s">
        <v>61</v>
      </c>
      <c r="AN44" s="23" t="s">
        <v>385</v>
      </c>
      <c r="AO44" s="23">
        <v>35000</v>
      </c>
      <c r="AP44" s="23" t="s">
        <v>61</v>
      </c>
      <c r="AQ44" s="23" t="s">
        <v>574</v>
      </c>
      <c r="AR44" s="23">
        <f>15000+1200</f>
        <v>16200</v>
      </c>
      <c r="AS44" s="23" t="s">
        <v>62</v>
      </c>
      <c r="AT44" s="30" t="s">
        <v>214</v>
      </c>
      <c r="AU44" s="30" t="s">
        <v>214</v>
      </c>
      <c r="AV44" s="23" t="s">
        <v>62</v>
      </c>
      <c r="AW44" s="30" t="s">
        <v>214</v>
      </c>
      <c r="AX44" s="30" t="s">
        <v>214</v>
      </c>
      <c r="AY44" s="23" t="s">
        <v>62</v>
      </c>
      <c r="AZ44" s="30" t="s">
        <v>214</v>
      </c>
      <c r="BA44" s="30" t="s">
        <v>214</v>
      </c>
      <c r="BB44" s="23" t="s">
        <v>62</v>
      </c>
      <c r="BC44" s="30" t="s">
        <v>214</v>
      </c>
      <c r="BD44" s="30" t="s">
        <v>214</v>
      </c>
      <c r="BE44" s="30" t="s">
        <v>214</v>
      </c>
      <c r="BF44" s="23" t="s">
        <v>58</v>
      </c>
      <c r="BG44" s="30" t="s">
        <v>214</v>
      </c>
      <c r="BH44" s="30" t="s">
        <v>214</v>
      </c>
      <c r="BI44" s="30" t="s">
        <v>214</v>
      </c>
      <c r="BJ44" s="27">
        <f>SUM(T44,W44,Z44,AC44,AF44,AI44,AL44,AO44,AR44,AU44,AX44,BA44,BE44,BI44)</f>
        <v>478560</v>
      </c>
      <c r="BK44" s="28" t="s">
        <v>58</v>
      </c>
      <c r="BL44" s="28">
        <f>3000*12</f>
        <v>36000</v>
      </c>
      <c r="BM44" s="28" t="s">
        <v>58</v>
      </c>
      <c r="BN44" s="28" t="s">
        <v>58</v>
      </c>
      <c r="BO44" s="28" t="s">
        <v>58</v>
      </c>
      <c r="BP44" s="25">
        <f>SUM(BK44:BO44)</f>
        <v>36000</v>
      </c>
      <c r="BQ44" s="28" t="s">
        <v>58</v>
      </c>
      <c r="BR44" s="28">
        <v>12000</v>
      </c>
      <c r="BS44" s="28">
        <v>500</v>
      </c>
      <c r="BT44" s="28">
        <v>5000</v>
      </c>
      <c r="BU44" s="28" t="s">
        <v>58</v>
      </c>
      <c r="BV44" s="28">
        <v>5000</v>
      </c>
      <c r="BW44" s="28" t="s">
        <v>58</v>
      </c>
      <c r="BX44" s="28" t="s">
        <v>58</v>
      </c>
      <c r="BY44" s="28">
        <f>SUM(BQ44:BX44)</f>
        <v>22500</v>
      </c>
      <c r="BZ44" s="28">
        <f>+BJ44-BY44</f>
        <v>456060</v>
      </c>
      <c r="CA44" s="28">
        <f>+BP44+BZ44</f>
        <v>492060</v>
      </c>
      <c r="CB44" s="135">
        <v>393000</v>
      </c>
      <c r="CC44" s="28">
        <f>+CA44</f>
        <v>492060</v>
      </c>
      <c r="CD44" s="28">
        <f>+CC44-CB44</f>
        <v>99060</v>
      </c>
      <c r="CE44" s="109" t="str">
        <f>IF(CB44&lt;CC44,"เพิ่มขึ้น","ลดลง")</f>
        <v>เพิ่มขึ้น</v>
      </c>
      <c r="CF44" s="26" t="s">
        <v>58</v>
      </c>
    </row>
    <row r="45" spans="1:84" ht="21" x14ac:dyDescent="0.2">
      <c r="A45" s="114">
        <v>39</v>
      </c>
      <c r="B45" s="20" t="s">
        <v>386</v>
      </c>
      <c r="C45" s="20" t="s">
        <v>387</v>
      </c>
      <c r="D45" s="21" t="s">
        <v>388</v>
      </c>
      <c r="E45" s="21" t="s">
        <v>388</v>
      </c>
      <c r="F45" s="20" t="s">
        <v>81</v>
      </c>
      <c r="G45" s="20" t="s">
        <v>117</v>
      </c>
      <c r="H45" s="20" t="s">
        <v>82</v>
      </c>
      <c r="I45" s="20" t="s">
        <v>57</v>
      </c>
      <c r="J45" s="22" t="s">
        <v>58</v>
      </c>
      <c r="K45" s="23" t="s">
        <v>59</v>
      </c>
      <c r="L45" s="24" t="s">
        <v>214</v>
      </c>
      <c r="M45" s="24" t="s">
        <v>214</v>
      </c>
      <c r="N45" s="24" t="s">
        <v>214</v>
      </c>
      <c r="O45" s="24" t="s">
        <v>157</v>
      </c>
      <c r="P45" s="20"/>
      <c r="Q45" s="22" t="s">
        <v>60</v>
      </c>
      <c r="R45" s="23" t="s">
        <v>61</v>
      </c>
      <c r="S45" s="25">
        <v>2500</v>
      </c>
      <c r="T45" s="25">
        <f t="shared" ref="T45:T46" si="2">+S45*53.42</f>
        <v>133550</v>
      </c>
      <c r="U45" s="23" t="s">
        <v>61</v>
      </c>
      <c r="V45" s="23">
        <v>4300</v>
      </c>
      <c r="W45" s="23">
        <f>+V45*6.29</f>
        <v>27047</v>
      </c>
      <c r="X45" s="20" t="s">
        <v>62</v>
      </c>
      <c r="Y45" s="30" t="s">
        <v>214</v>
      </c>
      <c r="Z45" s="30" t="s">
        <v>214</v>
      </c>
      <c r="AA45" s="24" t="s">
        <v>62</v>
      </c>
      <c r="AB45" s="34" t="s">
        <v>214</v>
      </c>
      <c r="AC45" s="34" t="s">
        <v>214</v>
      </c>
      <c r="AD45" s="24" t="s">
        <v>61</v>
      </c>
      <c r="AE45" s="24">
        <v>500</v>
      </c>
      <c r="AF45" s="24">
        <v>10000</v>
      </c>
      <c r="AG45" s="23" t="s">
        <v>61</v>
      </c>
      <c r="AH45" s="23" t="s">
        <v>306</v>
      </c>
      <c r="AI45" s="23" t="s">
        <v>214</v>
      </c>
      <c r="AJ45" s="23" t="s">
        <v>62</v>
      </c>
      <c r="AK45" s="30" t="s">
        <v>214</v>
      </c>
      <c r="AL45" s="30" t="s">
        <v>214</v>
      </c>
      <c r="AM45" s="23" t="s">
        <v>61</v>
      </c>
      <c r="AN45" s="23" t="s">
        <v>389</v>
      </c>
      <c r="AO45" s="23">
        <v>75000</v>
      </c>
      <c r="AP45" s="23" t="s">
        <v>62</v>
      </c>
      <c r="AQ45" s="30" t="s">
        <v>214</v>
      </c>
      <c r="AR45" s="30" t="s">
        <v>214</v>
      </c>
      <c r="AS45" s="23" t="s">
        <v>62</v>
      </c>
      <c r="AT45" s="30" t="s">
        <v>214</v>
      </c>
      <c r="AU45" s="30" t="s">
        <v>214</v>
      </c>
      <c r="AV45" s="23" t="s">
        <v>62</v>
      </c>
      <c r="AW45" s="30" t="s">
        <v>214</v>
      </c>
      <c r="AX45" s="30" t="s">
        <v>214</v>
      </c>
      <c r="AY45" s="23" t="s">
        <v>62</v>
      </c>
      <c r="AZ45" s="30" t="s">
        <v>214</v>
      </c>
      <c r="BA45" s="30" t="s">
        <v>214</v>
      </c>
      <c r="BB45" s="23" t="s">
        <v>62</v>
      </c>
      <c r="BC45" s="30" t="s">
        <v>214</v>
      </c>
      <c r="BD45" s="30" t="s">
        <v>214</v>
      </c>
      <c r="BE45" s="30" t="s">
        <v>214</v>
      </c>
      <c r="BF45" s="23" t="s">
        <v>58</v>
      </c>
      <c r="BG45" s="30" t="s">
        <v>214</v>
      </c>
      <c r="BH45" s="30" t="s">
        <v>214</v>
      </c>
      <c r="BI45" s="30" t="s">
        <v>214</v>
      </c>
      <c r="BJ45" s="27">
        <f>SUM(T45,W45,Z45,AC45,AF45,AI45,AL45,AO45,AR45,AU45,AX45,BA45,BE45,BI45)</f>
        <v>245597</v>
      </c>
      <c r="BK45" s="28" t="s">
        <v>58</v>
      </c>
      <c r="BL45" s="28">
        <v>25000</v>
      </c>
      <c r="BM45" s="28" t="s">
        <v>58</v>
      </c>
      <c r="BN45" s="28">
        <f>600*12</f>
        <v>7200</v>
      </c>
      <c r="BO45" s="28" t="s">
        <v>58</v>
      </c>
      <c r="BP45" s="25">
        <f>SUM(BK45:BO45)</f>
        <v>32200</v>
      </c>
      <c r="BQ45" s="28" t="s">
        <v>58</v>
      </c>
      <c r="BR45" s="28">
        <v>30000</v>
      </c>
      <c r="BS45" s="28" t="s">
        <v>58</v>
      </c>
      <c r="BT45" s="28" t="s">
        <v>58</v>
      </c>
      <c r="BU45" s="28" t="s">
        <v>58</v>
      </c>
      <c r="BV45" s="28" t="s">
        <v>58</v>
      </c>
      <c r="BW45" s="28" t="s">
        <v>58</v>
      </c>
      <c r="BX45" s="28" t="s">
        <v>58</v>
      </c>
      <c r="BY45" s="28">
        <f>SUM(BQ45:BX45)</f>
        <v>30000</v>
      </c>
      <c r="BZ45" s="28">
        <f>+BJ45-BY45</f>
        <v>215597</v>
      </c>
      <c r="CA45" s="28">
        <f>+BP45+BZ45</f>
        <v>247797</v>
      </c>
      <c r="CB45" s="135">
        <v>200000</v>
      </c>
      <c r="CC45" s="28">
        <f>+CA45</f>
        <v>247797</v>
      </c>
      <c r="CD45" s="28">
        <f>+CC45-CB45</f>
        <v>47797</v>
      </c>
      <c r="CE45" s="109" t="str">
        <f>IF(CB45&lt;CC45,"เพิ่มขึ้น","ลดลง")</f>
        <v>เพิ่มขึ้น</v>
      </c>
      <c r="CF45" s="22" t="s">
        <v>390</v>
      </c>
    </row>
    <row r="46" spans="1:84" ht="42" x14ac:dyDescent="0.2">
      <c r="A46" s="114">
        <v>40</v>
      </c>
      <c r="B46" s="20" t="s">
        <v>391</v>
      </c>
      <c r="C46" s="20" t="s">
        <v>392</v>
      </c>
      <c r="D46" s="21" t="s">
        <v>393</v>
      </c>
      <c r="E46" s="27"/>
      <c r="F46" s="20" t="s">
        <v>81</v>
      </c>
      <c r="G46" s="20" t="s">
        <v>55</v>
      </c>
      <c r="H46" s="20" t="s">
        <v>110</v>
      </c>
      <c r="I46" s="20" t="s">
        <v>57</v>
      </c>
      <c r="J46" s="22" t="s">
        <v>57</v>
      </c>
      <c r="K46" s="23" t="s">
        <v>59</v>
      </c>
      <c r="L46" s="24" t="s">
        <v>214</v>
      </c>
      <c r="M46" s="24" t="s">
        <v>214</v>
      </c>
      <c r="N46" s="24" t="s">
        <v>214</v>
      </c>
      <c r="O46" s="24" t="s">
        <v>394</v>
      </c>
      <c r="P46" s="20" t="s">
        <v>486</v>
      </c>
      <c r="Q46" s="22" t="s">
        <v>88</v>
      </c>
      <c r="R46" s="23" t="s">
        <v>61</v>
      </c>
      <c r="S46" s="25">
        <v>5600</v>
      </c>
      <c r="T46" s="25">
        <f t="shared" si="2"/>
        <v>299152</v>
      </c>
      <c r="U46" s="23" t="s">
        <v>62</v>
      </c>
      <c r="V46" s="30" t="s">
        <v>214</v>
      </c>
      <c r="W46" s="30" t="s">
        <v>214</v>
      </c>
      <c r="X46" s="20" t="s">
        <v>61</v>
      </c>
      <c r="Y46" s="23">
        <v>900</v>
      </c>
      <c r="Z46" s="23">
        <v>13500</v>
      </c>
      <c r="AA46" s="24" t="s">
        <v>61</v>
      </c>
      <c r="AB46" s="24">
        <v>400</v>
      </c>
      <c r="AC46" s="24">
        <v>8000</v>
      </c>
      <c r="AD46" s="24" t="s">
        <v>61</v>
      </c>
      <c r="AE46" s="24" t="s">
        <v>306</v>
      </c>
      <c r="AF46" s="24" t="s">
        <v>214</v>
      </c>
      <c r="AG46" s="23" t="s">
        <v>61</v>
      </c>
      <c r="AH46" s="23" t="s">
        <v>306</v>
      </c>
      <c r="AI46" s="23" t="s">
        <v>214</v>
      </c>
      <c r="AJ46" s="23" t="s">
        <v>62</v>
      </c>
      <c r="AK46" s="30" t="s">
        <v>214</v>
      </c>
      <c r="AL46" s="30" t="s">
        <v>214</v>
      </c>
      <c r="AM46" s="23" t="s">
        <v>62</v>
      </c>
      <c r="AN46" s="30" t="s">
        <v>214</v>
      </c>
      <c r="AO46" s="30" t="s">
        <v>214</v>
      </c>
      <c r="AP46" s="23" t="s">
        <v>62</v>
      </c>
      <c r="AQ46" s="30" t="s">
        <v>214</v>
      </c>
      <c r="AR46" s="30" t="s">
        <v>214</v>
      </c>
      <c r="AS46" s="23" t="s">
        <v>62</v>
      </c>
      <c r="AT46" s="30" t="s">
        <v>214</v>
      </c>
      <c r="AU46" s="30" t="s">
        <v>214</v>
      </c>
      <c r="AV46" s="23" t="s">
        <v>62</v>
      </c>
      <c r="AW46" s="30" t="s">
        <v>214</v>
      </c>
      <c r="AX46" s="30" t="s">
        <v>214</v>
      </c>
      <c r="AY46" s="23" t="s">
        <v>61</v>
      </c>
      <c r="AZ46" s="23" t="s">
        <v>395</v>
      </c>
      <c r="BA46" s="23">
        <f>1200*5</f>
        <v>6000</v>
      </c>
      <c r="BB46" s="23" t="s">
        <v>62</v>
      </c>
      <c r="BC46" s="30" t="s">
        <v>214</v>
      </c>
      <c r="BD46" s="30" t="s">
        <v>214</v>
      </c>
      <c r="BE46" s="30" t="s">
        <v>214</v>
      </c>
      <c r="BF46" s="23" t="s">
        <v>58</v>
      </c>
      <c r="BG46" s="30" t="s">
        <v>214</v>
      </c>
      <c r="BH46" s="30" t="s">
        <v>214</v>
      </c>
      <c r="BI46" s="30" t="s">
        <v>214</v>
      </c>
      <c r="BJ46" s="27">
        <f>SUM(T46,W46,Z46,AC46,AF46,AI46,AL46,AO46,AR46,AU46,AX46,BA46,BE46,BI46)</f>
        <v>326652</v>
      </c>
      <c r="BK46" s="28" t="s">
        <v>58</v>
      </c>
      <c r="BL46" s="28">
        <f>2500*12</f>
        <v>30000</v>
      </c>
      <c r="BM46" s="28" t="s">
        <v>58</v>
      </c>
      <c r="BN46" s="28" t="s">
        <v>58</v>
      </c>
      <c r="BO46" s="28" t="s">
        <v>58</v>
      </c>
      <c r="BP46" s="25">
        <f>SUM(BK46:BO46)</f>
        <v>30000</v>
      </c>
      <c r="BQ46" s="28" t="s">
        <v>58</v>
      </c>
      <c r="BR46" s="28">
        <v>8000</v>
      </c>
      <c r="BS46" s="28" t="s">
        <v>58</v>
      </c>
      <c r="BT46" s="28" t="s">
        <v>58</v>
      </c>
      <c r="BU46" s="28">
        <v>20000</v>
      </c>
      <c r="BV46" s="28">
        <v>5000</v>
      </c>
      <c r="BW46" s="28">
        <v>8000</v>
      </c>
      <c r="BX46" s="28" t="s">
        <v>58</v>
      </c>
      <c r="BY46" s="28">
        <f>SUM(BQ46:BX46)</f>
        <v>41000</v>
      </c>
      <c r="BZ46" s="28">
        <f>+BJ46-BY46</f>
        <v>285652</v>
      </c>
      <c r="CA46" s="28">
        <f>+BP46+BZ46</f>
        <v>315652</v>
      </c>
      <c r="CB46" s="135">
        <v>250000</v>
      </c>
      <c r="CC46" s="28">
        <f>+CA46</f>
        <v>315652</v>
      </c>
      <c r="CD46" s="28">
        <f>+CC46-CB46</f>
        <v>65652</v>
      </c>
      <c r="CE46" s="109" t="str">
        <f>IF(CB46&lt;CC46,"เพิ่มขึ้น","ลดลง")</f>
        <v>เพิ่มขึ้น</v>
      </c>
      <c r="CF46" s="22" t="s">
        <v>396</v>
      </c>
    </row>
    <row r="47" spans="1:84" ht="21" x14ac:dyDescent="0.2">
      <c r="A47" s="114">
        <v>41</v>
      </c>
      <c r="B47" s="27" t="s">
        <v>400</v>
      </c>
      <c r="C47" s="27" t="s">
        <v>401</v>
      </c>
      <c r="D47" s="33" t="s">
        <v>402</v>
      </c>
      <c r="E47" s="33" t="s">
        <v>402</v>
      </c>
      <c r="F47" s="27" t="s">
        <v>76</v>
      </c>
      <c r="G47" s="27" t="s">
        <v>117</v>
      </c>
      <c r="H47" s="27" t="s">
        <v>56</v>
      </c>
      <c r="I47" s="27" t="s">
        <v>57</v>
      </c>
      <c r="J47" s="26" t="s">
        <v>58</v>
      </c>
      <c r="K47" s="30" t="s">
        <v>59</v>
      </c>
      <c r="L47" s="24" t="s">
        <v>214</v>
      </c>
      <c r="M47" s="24" t="s">
        <v>214</v>
      </c>
      <c r="N47" s="24" t="s">
        <v>214</v>
      </c>
      <c r="O47" s="34" t="s">
        <v>403</v>
      </c>
      <c r="P47" s="27" t="s">
        <v>58</v>
      </c>
      <c r="Q47" s="26" t="s">
        <v>60</v>
      </c>
      <c r="R47" s="30" t="s">
        <v>61</v>
      </c>
      <c r="S47" s="29">
        <v>600</v>
      </c>
      <c r="T47" s="25">
        <f>+S47*53.42</f>
        <v>32052</v>
      </c>
      <c r="U47" s="30" t="s">
        <v>62</v>
      </c>
      <c r="V47" s="30" t="s">
        <v>214</v>
      </c>
      <c r="W47" s="30" t="s">
        <v>214</v>
      </c>
      <c r="X47" s="27" t="s">
        <v>62</v>
      </c>
      <c r="Y47" s="36" t="s">
        <v>214</v>
      </c>
      <c r="Z47" s="36" t="s">
        <v>214</v>
      </c>
      <c r="AA47" s="34" t="s">
        <v>62</v>
      </c>
      <c r="AB47" s="32" t="s">
        <v>214</v>
      </c>
      <c r="AC47" s="32" t="s">
        <v>214</v>
      </c>
      <c r="AD47" s="34" t="s">
        <v>62</v>
      </c>
      <c r="AE47" s="32" t="s">
        <v>214</v>
      </c>
      <c r="AF47" s="32" t="s">
        <v>214</v>
      </c>
      <c r="AG47" s="30" t="s">
        <v>62</v>
      </c>
      <c r="AH47" s="36" t="s">
        <v>214</v>
      </c>
      <c r="AI47" s="36" t="s">
        <v>214</v>
      </c>
      <c r="AJ47" s="30" t="s">
        <v>62</v>
      </c>
      <c r="AK47" s="30" t="s">
        <v>214</v>
      </c>
      <c r="AL47" s="30" t="s">
        <v>214</v>
      </c>
      <c r="AM47" s="30" t="s">
        <v>62</v>
      </c>
      <c r="AN47" s="36" t="s">
        <v>214</v>
      </c>
      <c r="AO47" s="36" t="s">
        <v>214</v>
      </c>
      <c r="AP47" s="30" t="s">
        <v>61</v>
      </c>
      <c r="AQ47" s="30">
        <v>5</v>
      </c>
      <c r="AR47" s="30">
        <v>1000</v>
      </c>
      <c r="AS47" s="30" t="s">
        <v>62</v>
      </c>
      <c r="AT47" s="30" t="s">
        <v>214</v>
      </c>
      <c r="AU47" s="30" t="s">
        <v>214</v>
      </c>
      <c r="AV47" s="30" t="s">
        <v>62</v>
      </c>
      <c r="AW47" s="30" t="s">
        <v>214</v>
      </c>
      <c r="AX47" s="30" t="s">
        <v>214</v>
      </c>
      <c r="AY47" s="30" t="s">
        <v>62</v>
      </c>
      <c r="AZ47" s="36" t="s">
        <v>214</v>
      </c>
      <c r="BA47" s="36" t="s">
        <v>214</v>
      </c>
      <c r="BB47" s="30" t="s">
        <v>62</v>
      </c>
      <c r="BC47" s="30" t="s">
        <v>214</v>
      </c>
      <c r="BD47" s="30" t="s">
        <v>214</v>
      </c>
      <c r="BE47" s="30" t="s">
        <v>214</v>
      </c>
      <c r="BF47" s="30" t="s">
        <v>58</v>
      </c>
      <c r="BG47" s="30" t="s">
        <v>214</v>
      </c>
      <c r="BH47" s="30" t="s">
        <v>214</v>
      </c>
      <c r="BI47" s="30" t="s">
        <v>214</v>
      </c>
      <c r="BJ47" s="27">
        <f>SUM(T47,W47,Z47,AC47,AF47,AI47,AL47,AO47,AR47,AU47,AX47,BA47,BE47,BI47)</f>
        <v>33052</v>
      </c>
      <c r="BK47" s="37" t="s">
        <v>58</v>
      </c>
      <c r="BL47" s="37" t="s">
        <v>58</v>
      </c>
      <c r="BM47" s="37" t="s">
        <v>58</v>
      </c>
      <c r="BN47" s="37" t="s">
        <v>58</v>
      </c>
      <c r="BO47" s="28">
        <v>9500</v>
      </c>
      <c r="BP47" s="25">
        <f>SUM(BK47:BO47)</f>
        <v>9500</v>
      </c>
      <c r="BQ47" s="37" t="s">
        <v>58</v>
      </c>
      <c r="BR47" s="37" t="s">
        <v>58</v>
      </c>
      <c r="BS47" s="37" t="s">
        <v>59</v>
      </c>
      <c r="BT47" s="37" t="s">
        <v>59</v>
      </c>
      <c r="BU47" s="37" t="s">
        <v>59</v>
      </c>
      <c r="BV47" s="37" t="s">
        <v>59</v>
      </c>
      <c r="BW47" s="37" t="s">
        <v>59</v>
      </c>
      <c r="BX47" s="37" t="s">
        <v>58</v>
      </c>
      <c r="BY47" s="28">
        <f>SUM(BQ47:BX47)</f>
        <v>0</v>
      </c>
      <c r="BZ47" s="28">
        <f>+BJ47-BY47</f>
        <v>33052</v>
      </c>
      <c r="CA47" s="28">
        <f>+BP47+BZ47</f>
        <v>42552</v>
      </c>
      <c r="CB47" s="135">
        <v>35000</v>
      </c>
      <c r="CC47" s="28">
        <f>+CA47</f>
        <v>42552</v>
      </c>
      <c r="CD47" s="28">
        <f>+CC47-CB47</f>
        <v>7552</v>
      </c>
      <c r="CE47" s="109" t="str">
        <f>IF(CB47&lt;CC47,"เพิ่มขึ้น","ลดลง")</f>
        <v>เพิ่มขึ้น</v>
      </c>
      <c r="CF47" s="26" t="s">
        <v>404</v>
      </c>
    </row>
    <row r="48" spans="1:84" ht="21" x14ac:dyDescent="0.2">
      <c r="A48" s="114">
        <v>42</v>
      </c>
      <c r="B48" s="27" t="s">
        <v>405</v>
      </c>
      <c r="C48" s="27" t="s">
        <v>406</v>
      </c>
      <c r="D48" s="27" t="s">
        <v>407</v>
      </c>
      <c r="E48" s="33" t="s">
        <v>408</v>
      </c>
      <c r="F48" s="27" t="s">
        <v>54</v>
      </c>
      <c r="G48" s="27" t="s">
        <v>117</v>
      </c>
      <c r="H48" s="27" t="s">
        <v>82</v>
      </c>
      <c r="I48" s="27" t="s">
        <v>603</v>
      </c>
      <c r="J48" s="26" t="s">
        <v>68</v>
      </c>
      <c r="K48" s="30" t="s">
        <v>59</v>
      </c>
      <c r="L48" s="24" t="s">
        <v>214</v>
      </c>
      <c r="M48" s="24" t="s">
        <v>214</v>
      </c>
      <c r="N48" s="24" t="s">
        <v>214</v>
      </c>
      <c r="O48" s="34" t="s">
        <v>409</v>
      </c>
      <c r="P48" s="20" t="s">
        <v>486</v>
      </c>
      <c r="Q48" s="26" t="s">
        <v>126</v>
      </c>
      <c r="R48" s="30" t="s">
        <v>62</v>
      </c>
      <c r="S48" s="29" t="s">
        <v>214</v>
      </c>
      <c r="T48" s="29" t="s">
        <v>214</v>
      </c>
      <c r="U48" s="30" t="s">
        <v>62</v>
      </c>
      <c r="V48" s="30" t="s">
        <v>214</v>
      </c>
      <c r="W48" s="30" t="s">
        <v>214</v>
      </c>
      <c r="X48" s="27" t="s">
        <v>62</v>
      </c>
      <c r="Y48" s="36" t="s">
        <v>214</v>
      </c>
      <c r="Z48" s="36" t="s">
        <v>214</v>
      </c>
      <c r="AA48" s="34" t="s">
        <v>62</v>
      </c>
      <c r="AB48" s="32" t="s">
        <v>214</v>
      </c>
      <c r="AC48" s="32" t="s">
        <v>214</v>
      </c>
      <c r="AD48" s="34" t="s">
        <v>61</v>
      </c>
      <c r="AE48" s="34">
        <v>200</v>
      </c>
      <c r="AF48" s="34">
        <v>10000</v>
      </c>
      <c r="AG48" s="30" t="s">
        <v>61</v>
      </c>
      <c r="AH48" s="36" t="s">
        <v>214</v>
      </c>
      <c r="AI48" s="36" t="s">
        <v>214</v>
      </c>
      <c r="AJ48" s="30" t="s">
        <v>62</v>
      </c>
      <c r="AK48" s="30" t="s">
        <v>214</v>
      </c>
      <c r="AL48" s="30" t="s">
        <v>214</v>
      </c>
      <c r="AM48" s="30" t="s">
        <v>61</v>
      </c>
      <c r="AN48" s="30" t="s">
        <v>179</v>
      </c>
      <c r="AO48" s="30">
        <v>30000</v>
      </c>
      <c r="AP48" s="30" t="s">
        <v>62</v>
      </c>
      <c r="AQ48" s="36" t="s">
        <v>214</v>
      </c>
      <c r="AR48" s="36" t="s">
        <v>214</v>
      </c>
      <c r="AS48" s="30" t="s">
        <v>61</v>
      </c>
      <c r="AT48" s="30" t="s">
        <v>410</v>
      </c>
      <c r="AU48" s="30">
        <v>12000</v>
      </c>
      <c r="AV48" s="30" t="s">
        <v>61</v>
      </c>
      <c r="AW48" s="30" t="s">
        <v>411</v>
      </c>
      <c r="AX48" s="30">
        <v>600</v>
      </c>
      <c r="AY48" s="30" t="s">
        <v>62</v>
      </c>
      <c r="AZ48" s="36" t="s">
        <v>214</v>
      </c>
      <c r="BA48" s="36" t="s">
        <v>214</v>
      </c>
      <c r="BB48" s="30" t="s">
        <v>62</v>
      </c>
      <c r="BC48" s="30" t="s">
        <v>214</v>
      </c>
      <c r="BD48" s="30" t="s">
        <v>214</v>
      </c>
      <c r="BE48" s="30" t="s">
        <v>214</v>
      </c>
      <c r="BF48" s="30" t="s">
        <v>58</v>
      </c>
      <c r="BG48" s="30" t="s">
        <v>214</v>
      </c>
      <c r="BH48" s="30" t="s">
        <v>214</v>
      </c>
      <c r="BI48" s="30" t="s">
        <v>214</v>
      </c>
      <c r="BJ48" s="27">
        <f>SUM(T48,W48,Z48,AC48,AF48,AI48,AL48,AO48,AR48,AU48,AX48,BA48,BE48,BI48)</f>
        <v>52600</v>
      </c>
      <c r="BK48" s="37" t="s">
        <v>58</v>
      </c>
      <c r="BL48" s="37">
        <v>84000</v>
      </c>
      <c r="BM48" s="37" t="s">
        <v>58</v>
      </c>
      <c r="BN48" s="37" t="s">
        <v>58</v>
      </c>
      <c r="BO48" s="28">
        <v>9500</v>
      </c>
      <c r="BP48" s="25">
        <f>SUM(BK48:BO48)</f>
        <v>93500</v>
      </c>
      <c r="BQ48" s="37">
        <v>10000</v>
      </c>
      <c r="BR48" s="37">
        <v>10000</v>
      </c>
      <c r="BS48" s="37">
        <v>3000</v>
      </c>
      <c r="BT48" s="37">
        <v>3000</v>
      </c>
      <c r="BU48" s="37">
        <v>200</v>
      </c>
      <c r="BV48" s="37">
        <v>2000</v>
      </c>
      <c r="BW48" s="37" t="s">
        <v>58</v>
      </c>
      <c r="BX48" s="37">
        <v>3000</v>
      </c>
      <c r="BY48" s="28">
        <f>SUM(BQ48:BX48)</f>
        <v>31200</v>
      </c>
      <c r="BZ48" s="28">
        <f>+BJ48-BY48</f>
        <v>21400</v>
      </c>
      <c r="CA48" s="28">
        <f>+BP48+BZ48</f>
        <v>114900</v>
      </c>
      <c r="CB48" s="135">
        <v>92000</v>
      </c>
      <c r="CC48" s="28">
        <f>+CA48</f>
        <v>114900</v>
      </c>
      <c r="CD48" s="28">
        <f>+CC48-CB48</f>
        <v>22900</v>
      </c>
      <c r="CE48" s="109" t="str">
        <f>IF(CB48&lt;CC48,"เพิ่มขึ้น","ลดลง")</f>
        <v>เพิ่มขึ้น</v>
      </c>
      <c r="CF48" s="26" t="s">
        <v>412</v>
      </c>
    </row>
    <row r="49" spans="1:84" ht="42" x14ac:dyDescent="0.2">
      <c r="A49" s="114">
        <v>43</v>
      </c>
      <c r="B49" s="27" t="s">
        <v>413</v>
      </c>
      <c r="C49" s="27" t="s">
        <v>414</v>
      </c>
      <c r="D49" s="33" t="s">
        <v>415</v>
      </c>
      <c r="E49" s="33" t="s">
        <v>415</v>
      </c>
      <c r="F49" s="27" t="s">
        <v>54</v>
      </c>
      <c r="G49" s="27" t="s">
        <v>117</v>
      </c>
      <c r="H49" s="27" t="s">
        <v>56</v>
      </c>
      <c r="I49" s="27" t="s">
        <v>69</v>
      </c>
      <c r="J49" s="26" t="s">
        <v>57</v>
      </c>
      <c r="K49" s="30" t="s">
        <v>59</v>
      </c>
      <c r="L49" s="24" t="s">
        <v>214</v>
      </c>
      <c r="M49" s="24" t="s">
        <v>214</v>
      </c>
      <c r="N49" s="24" t="s">
        <v>214</v>
      </c>
      <c r="O49" s="34" t="s">
        <v>214</v>
      </c>
      <c r="P49" s="27" t="s">
        <v>58</v>
      </c>
      <c r="Q49" s="26" t="s">
        <v>126</v>
      </c>
      <c r="R49" s="30" t="s">
        <v>62</v>
      </c>
      <c r="S49" s="35" t="s">
        <v>214</v>
      </c>
      <c r="T49" s="35" t="s">
        <v>214</v>
      </c>
      <c r="U49" s="36" t="s">
        <v>62</v>
      </c>
      <c r="V49" s="30" t="s">
        <v>214</v>
      </c>
      <c r="W49" s="30" t="s">
        <v>214</v>
      </c>
      <c r="X49" s="27" t="s">
        <v>62</v>
      </c>
      <c r="Y49" s="36" t="s">
        <v>214</v>
      </c>
      <c r="Z49" s="36" t="s">
        <v>214</v>
      </c>
      <c r="AA49" s="34" t="s">
        <v>62</v>
      </c>
      <c r="AB49" s="32" t="s">
        <v>214</v>
      </c>
      <c r="AC49" s="32" t="s">
        <v>214</v>
      </c>
      <c r="AD49" s="34" t="s">
        <v>61</v>
      </c>
      <c r="AE49" s="34" t="s">
        <v>214</v>
      </c>
      <c r="AF49" s="34" t="s">
        <v>214</v>
      </c>
      <c r="AG49" s="30" t="s">
        <v>62</v>
      </c>
      <c r="AH49" s="36" t="s">
        <v>214</v>
      </c>
      <c r="AI49" s="36" t="s">
        <v>214</v>
      </c>
      <c r="AJ49" s="30" t="s">
        <v>62</v>
      </c>
      <c r="AK49" s="30" t="s">
        <v>214</v>
      </c>
      <c r="AL49" s="30" t="s">
        <v>214</v>
      </c>
      <c r="AM49" s="30" t="s">
        <v>62</v>
      </c>
      <c r="AN49" s="36" t="s">
        <v>214</v>
      </c>
      <c r="AO49" s="36" t="s">
        <v>214</v>
      </c>
      <c r="AP49" s="30" t="s">
        <v>62</v>
      </c>
      <c r="AQ49" s="36" t="s">
        <v>214</v>
      </c>
      <c r="AR49" s="36" t="s">
        <v>214</v>
      </c>
      <c r="AS49" s="30" t="s">
        <v>62</v>
      </c>
      <c r="AT49" s="36" t="s">
        <v>214</v>
      </c>
      <c r="AU49" s="36" t="s">
        <v>214</v>
      </c>
      <c r="AV49" s="30" t="s">
        <v>61</v>
      </c>
      <c r="AW49" s="30" t="s">
        <v>214</v>
      </c>
      <c r="AX49" s="30" t="s">
        <v>214</v>
      </c>
      <c r="AY49" s="30" t="s">
        <v>62</v>
      </c>
      <c r="AZ49" s="36" t="s">
        <v>214</v>
      </c>
      <c r="BA49" s="36" t="s">
        <v>214</v>
      </c>
      <c r="BB49" s="30" t="s">
        <v>62</v>
      </c>
      <c r="BC49" s="30" t="s">
        <v>214</v>
      </c>
      <c r="BD49" s="30" t="s">
        <v>214</v>
      </c>
      <c r="BE49" s="30" t="s">
        <v>214</v>
      </c>
      <c r="BF49" s="30" t="s">
        <v>58</v>
      </c>
      <c r="BG49" s="30" t="s">
        <v>214</v>
      </c>
      <c r="BH49" s="30" t="s">
        <v>214</v>
      </c>
      <c r="BI49" s="30" t="s">
        <v>214</v>
      </c>
      <c r="BJ49" s="27">
        <f>SUM(T49,W49,Z49,AC49,AF49,AI49,AL49,AO49,AR49,AU49,AX49,BA49,BE49,BI49)</f>
        <v>0</v>
      </c>
      <c r="BK49" s="37" t="s">
        <v>58</v>
      </c>
      <c r="BL49" s="37">
        <f>3000*12</f>
        <v>36000</v>
      </c>
      <c r="BM49" s="37" t="s">
        <v>58</v>
      </c>
      <c r="BN49" s="37" t="s">
        <v>58</v>
      </c>
      <c r="BO49" s="28" t="s">
        <v>58</v>
      </c>
      <c r="BP49" s="25">
        <f>SUM(BK49:BO49)</f>
        <v>36000</v>
      </c>
      <c r="BQ49" s="37" t="s">
        <v>58</v>
      </c>
      <c r="BR49" s="37" t="s">
        <v>58</v>
      </c>
      <c r="BS49" s="37" t="s">
        <v>58</v>
      </c>
      <c r="BT49" s="37" t="s">
        <v>58</v>
      </c>
      <c r="BU49" s="37" t="s">
        <v>58</v>
      </c>
      <c r="BV49" s="37" t="s">
        <v>58</v>
      </c>
      <c r="BW49" s="37" t="s">
        <v>58</v>
      </c>
      <c r="BX49" s="37" t="s">
        <v>58</v>
      </c>
      <c r="BY49" s="28">
        <f>SUM(BQ49:BX49)</f>
        <v>0</v>
      </c>
      <c r="BZ49" s="28">
        <f>+BJ49-BY49</f>
        <v>0</v>
      </c>
      <c r="CA49" s="28">
        <f>+BP49+BZ49</f>
        <v>36000</v>
      </c>
      <c r="CB49" s="135">
        <v>28000</v>
      </c>
      <c r="CC49" s="28">
        <f>+CA49</f>
        <v>36000</v>
      </c>
      <c r="CD49" s="28">
        <f>+CC49-CB49</f>
        <v>8000</v>
      </c>
      <c r="CE49" s="109" t="str">
        <f>IF(CB49&lt;CC49,"เพิ่มขึ้น","ลดลง")</f>
        <v>เพิ่มขึ้น</v>
      </c>
      <c r="CF49" s="26" t="s">
        <v>58</v>
      </c>
    </row>
    <row r="50" spans="1:84" ht="63" x14ac:dyDescent="0.2">
      <c r="A50" s="114">
        <v>44</v>
      </c>
      <c r="B50" s="27" t="s">
        <v>419</v>
      </c>
      <c r="C50" s="27" t="s">
        <v>420</v>
      </c>
      <c r="D50" s="27" t="s">
        <v>421</v>
      </c>
      <c r="E50" s="33" t="s">
        <v>422</v>
      </c>
      <c r="F50" s="27" t="s">
        <v>76</v>
      </c>
      <c r="G50" s="27" t="s">
        <v>150</v>
      </c>
      <c r="H50" s="27" t="s">
        <v>110</v>
      </c>
      <c r="I50" s="27" t="s">
        <v>57</v>
      </c>
      <c r="J50" s="26" t="s">
        <v>58</v>
      </c>
      <c r="K50" s="30" t="s">
        <v>59</v>
      </c>
      <c r="L50" s="24" t="s">
        <v>214</v>
      </c>
      <c r="M50" s="24" t="s">
        <v>214</v>
      </c>
      <c r="N50" s="24" t="s">
        <v>214</v>
      </c>
      <c r="O50" s="34" t="s">
        <v>214</v>
      </c>
      <c r="P50" s="20" t="s">
        <v>486</v>
      </c>
      <c r="Q50" s="26" t="s">
        <v>423</v>
      </c>
      <c r="R50" s="30" t="s">
        <v>62</v>
      </c>
      <c r="S50" s="35" t="s">
        <v>214</v>
      </c>
      <c r="T50" s="35" t="s">
        <v>214</v>
      </c>
      <c r="U50" s="36" t="s">
        <v>62</v>
      </c>
      <c r="V50" s="30" t="s">
        <v>214</v>
      </c>
      <c r="W50" s="30" t="s">
        <v>214</v>
      </c>
      <c r="X50" s="27" t="s">
        <v>61</v>
      </c>
      <c r="Y50" s="30">
        <v>500</v>
      </c>
      <c r="Z50" s="30">
        <v>5000</v>
      </c>
      <c r="AA50" s="34" t="s">
        <v>62</v>
      </c>
      <c r="AB50" s="32" t="s">
        <v>214</v>
      </c>
      <c r="AC50" s="32" t="s">
        <v>214</v>
      </c>
      <c r="AD50" s="34" t="s">
        <v>61</v>
      </c>
      <c r="AE50" s="34" t="s">
        <v>424</v>
      </c>
      <c r="AF50" s="34">
        <v>17500</v>
      </c>
      <c r="AG50" s="30" t="s">
        <v>62</v>
      </c>
      <c r="AH50" s="36" t="s">
        <v>214</v>
      </c>
      <c r="AI50" s="36" t="s">
        <v>214</v>
      </c>
      <c r="AJ50" s="30" t="s">
        <v>62</v>
      </c>
      <c r="AK50" s="30" t="s">
        <v>214</v>
      </c>
      <c r="AL50" s="30" t="s">
        <v>214</v>
      </c>
      <c r="AM50" s="30" t="s">
        <v>62</v>
      </c>
      <c r="AN50" s="36" t="s">
        <v>214</v>
      </c>
      <c r="AO50" s="36" t="s">
        <v>214</v>
      </c>
      <c r="AP50" s="30" t="s">
        <v>62</v>
      </c>
      <c r="AQ50" s="36" t="s">
        <v>214</v>
      </c>
      <c r="AR50" s="36" t="s">
        <v>214</v>
      </c>
      <c r="AS50" s="30" t="s">
        <v>62</v>
      </c>
      <c r="AT50" s="36" t="s">
        <v>214</v>
      </c>
      <c r="AU50" s="36" t="s">
        <v>214</v>
      </c>
      <c r="AV50" s="30" t="s">
        <v>62</v>
      </c>
      <c r="AW50" s="30" t="s">
        <v>214</v>
      </c>
      <c r="AX50" s="30" t="s">
        <v>214</v>
      </c>
      <c r="AY50" s="30" t="s">
        <v>61</v>
      </c>
      <c r="AZ50" s="30" t="s">
        <v>425</v>
      </c>
      <c r="BA50" s="30">
        <v>665000</v>
      </c>
      <c r="BB50" s="30" t="s">
        <v>62</v>
      </c>
      <c r="BC50" s="30" t="s">
        <v>214</v>
      </c>
      <c r="BD50" s="30" t="s">
        <v>214</v>
      </c>
      <c r="BE50" s="30" t="s">
        <v>214</v>
      </c>
      <c r="BF50" s="30" t="s">
        <v>58</v>
      </c>
      <c r="BG50" s="30" t="s">
        <v>214</v>
      </c>
      <c r="BH50" s="30" t="s">
        <v>214</v>
      </c>
      <c r="BI50" s="30" t="s">
        <v>214</v>
      </c>
      <c r="BJ50" s="27">
        <f>SUM(T50,W50,Z50,AC50,AF50,AI50,AL50,AO50,AR50,AU50,AX50,BA50,BE50,BI50)</f>
        <v>687500</v>
      </c>
      <c r="BK50" s="37" t="s">
        <v>58</v>
      </c>
      <c r="BL50" s="37" t="s">
        <v>58</v>
      </c>
      <c r="BM50" s="37" t="s">
        <v>58</v>
      </c>
      <c r="BN50" s="37" t="s">
        <v>58</v>
      </c>
      <c r="BO50" s="28" t="s">
        <v>58</v>
      </c>
      <c r="BP50" s="25">
        <f>SUM(BK50:BO50)</f>
        <v>0</v>
      </c>
      <c r="BQ50" s="37" t="s">
        <v>58</v>
      </c>
      <c r="BR50" s="37">
        <v>10000</v>
      </c>
      <c r="BS50" s="37">
        <v>96000</v>
      </c>
      <c r="BT50" s="37" t="s">
        <v>58</v>
      </c>
      <c r="BU50" s="37" t="s">
        <v>105</v>
      </c>
      <c r="BV50" s="37">
        <v>3900</v>
      </c>
      <c r="BW50" s="37">
        <v>96000</v>
      </c>
      <c r="BX50" s="37" t="s">
        <v>58</v>
      </c>
      <c r="BY50" s="28">
        <f>SUM(BQ50:BX50)</f>
        <v>205900</v>
      </c>
      <c r="BZ50" s="28">
        <f>+BJ50-BY50</f>
        <v>481600</v>
      </c>
      <c r="CA50" s="28">
        <f>+BP50+BZ50</f>
        <v>481600</v>
      </c>
      <c r="CB50" s="135">
        <v>385000</v>
      </c>
      <c r="CC50" s="28">
        <f>+CA50</f>
        <v>481600</v>
      </c>
      <c r="CD50" s="28">
        <f>+CC50-CB50</f>
        <v>96600</v>
      </c>
      <c r="CE50" s="109" t="str">
        <f>IF(CB50&lt;CC50,"เพิ่มขึ้น","ลดลง")</f>
        <v>เพิ่มขึ้น</v>
      </c>
      <c r="CF50" s="26" t="s">
        <v>426</v>
      </c>
    </row>
    <row r="51" spans="1:84" ht="42" x14ac:dyDescent="0.2">
      <c r="A51" s="114">
        <v>45</v>
      </c>
      <c r="B51" s="27" t="s">
        <v>430</v>
      </c>
      <c r="C51" s="27" t="s">
        <v>431</v>
      </c>
      <c r="D51" s="33" t="s">
        <v>432</v>
      </c>
      <c r="E51" s="33" t="s">
        <v>433</v>
      </c>
      <c r="F51" s="27" t="s">
        <v>54</v>
      </c>
      <c r="G51" s="27" t="s">
        <v>117</v>
      </c>
      <c r="H51" s="27" t="s">
        <v>110</v>
      </c>
      <c r="I51" s="27" t="s">
        <v>69</v>
      </c>
      <c r="J51" s="26" t="s">
        <v>57</v>
      </c>
      <c r="K51" s="30" t="s">
        <v>58</v>
      </c>
      <c r="L51" s="24" t="s">
        <v>214</v>
      </c>
      <c r="M51" s="24" t="s">
        <v>214</v>
      </c>
      <c r="N51" s="24" t="s">
        <v>214</v>
      </c>
      <c r="O51" s="34" t="s">
        <v>214</v>
      </c>
      <c r="P51" s="27" t="s">
        <v>58</v>
      </c>
      <c r="Q51" s="26" t="s">
        <v>83</v>
      </c>
      <c r="R51" s="30" t="s">
        <v>62</v>
      </c>
      <c r="S51" s="35" t="s">
        <v>214</v>
      </c>
      <c r="T51" s="35" t="s">
        <v>214</v>
      </c>
      <c r="U51" s="36" t="s">
        <v>62</v>
      </c>
      <c r="V51" s="30" t="s">
        <v>214</v>
      </c>
      <c r="W51" s="30" t="s">
        <v>214</v>
      </c>
      <c r="X51" s="27" t="s">
        <v>62</v>
      </c>
      <c r="Y51" s="36" t="s">
        <v>214</v>
      </c>
      <c r="Z51" s="36" t="s">
        <v>214</v>
      </c>
      <c r="AA51" s="34" t="s">
        <v>62</v>
      </c>
      <c r="AB51" s="32" t="s">
        <v>214</v>
      </c>
      <c r="AC51" s="32" t="s">
        <v>214</v>
      </c>
      <c r="AD51" s="34" t="s">
        <v>62</v>
      </c>
      <c r="AE51" s="32" t="s">
        <v>214</v>
      </c>
      <c r="AF51" s="32" t="s">
        <v>214</v>
      </c>
      <c r="AG51" s="30" t="s">
        <v>62</v>
      </c>
      <c r="AH51" s="36" t="s">
        <v>214</v>
      </c>
      <c r="AI51" s="36" t="s">
        <v>214</v>
      </c>
      <c r="AJ51" s="30" t="s">
        <v>62</v>
      </c>
      <c r="AK51" s="30" t="s">
        <v>214</v>
      </c>
      <c r="AL51" s="30" t="s">
        <v>214</v>
      </c>
      <c r="AM51" s="30" t="s">
        <v>62</v>
      </c>
      <c r="AN51" s="36" t="s">
        <v>214</v>
      </c>
      <c r="AO51" s="36" t="s">
        <v>214</v>
      </c>
      <c r="AP51" s="30" t="s">
        <v>62</v>
      </c>
      <c r="AQ51" s="36" t="s">
        <v>214</v>
      </c>
      <c r="AR51" s="36" t="s">
        <v>214</v>
      </c>
      <c r="AS51" s="30" t="s">
        <v>62</v>
      </c>
      <c r="AT51" s="36" t="s">
        <v>214</v>
      </c>
      <c r="AU51" s="36" t="s">
        <v>214</v>
      </c>
      <c r="AV51" s="30" t="s">
        <v>62</v>
      </c>
      <c r="AW51" s="30" t="s">
        <v>214</v>
      </c>
      <c r="AX51" s="30" t="s">
        <v>214</v>
      </c>
      <c r="AY51" s="30" t="s">
        <v>62</v>
      </c>
      <c r="AZ51" s="36" t="s">
        <v>214</v>
      </c>
      <c r="BA51" s="36" t="s">
        <v>214</v>
      </c>
      <c r="BB51" s="30" t="s">
        <v>62</v>
      </c>
      <c r="BC51" s="30" t="s">
        <v>214</v>
      </c>
      <c r="BD51" s="30" t="s">
        <v>214</v>
      </c>
      <c r="BE51" s="30" t="s">
        <v>214</v>
      </c>
      <c r="BF51" s="30" t="s">
        <v>58</v>
      </c>
      <c r="BG51" s="30" t="s">
        <v>214</v>
      </c>
      <c r="BH51" s="30" t="s">
        <v>214</v>
      </c>
      <c r="BI51" s="30" t="s">
        <v>214</v>
      </c>
      <c r="BJ51" s="27">
        <f>SUM(T51,W51,Z51,AC51,AF51,AI51,AL51,AO51,AR51,AU51,AX51,BA51,BE51,BI51)</f>
        <v>0</v>
      </c>
      <c r="BK51" s="37" t="s">
        <v>58</v>
      </c>
      <c r="BL51" s="37">
        <v>84000</v>
      </c>
      <c r="BM51" s="37" t="s">
        <v>58</v>
      </c>
      <c r="BN51" s="37" t="s">
        <v>58</v>
      </c>
      <c r="BO51" s="28">
        <v>9500</v>
      </c>
      <c r="BP51" s="25">
        <f t="shared" ref="BP51:BP57" si="3">SUM(BK51:BO51)</f>
        <v>93500</v>
      </c>
      <c r="BQ51" s="37" t="s">
        <v>58</v>
      </c>
      <c r="BR51" s="37" t="s">
        <v>58</v>
      </c>
      <c r="BS51" s="37" t="s">
        <v>58</v>
      </c>
      <c r="BT51" s="37" t="s">
        <v>58</v>
      </c>
      <c r="BU51" s="37" t="s">
        <v>58</v>
      </c>
      <c r="BV51" s="37" t="s">
        <v>58</v>
      </c>
      <c r="BW51" s="37" t="s">
        <v>58</v>
      </c>
      <c r="BX51" s="37">
        <v>3000</v>
      </c>
      <c r="BY51" s="28">
        <f t="shared" ref="BY51:BY57" si="4">SUM(BQ51:BX51)</f>
        <v>3000</v>
      </c>
      <c r="BZ51" s="28">
        <f t="shared" ref="BZ51:BZ57" si="5">+BJ51-BY51</f>
        <v>-3000</v>
      </c>
      <c r="CA51" s="28">
        <f>+BP51+BZ51</f>
        <v>90500</v>
      </c>
      <c r="CB51" s="135">
        <v>75000</v>
      </c>
      <c r="CC51" s="28">
        <f t="shared" ref="CC51:CC57" si="6">+CA51</f>
        <v>90500</v>
      </c>
      <c r="CD51" s="28">
        <f t="shared" ref="CD51:CD57" si="7">+CC51-CB51</f>
        <v>15500</v>
      </c>
      <c r="CE51" s="109" t="str">
        <f>IF(CB51&lt;CC51,"เพิ่มขึ้น","ลดลง")</f>
        <v>เพิ่มขึ้น</v>
      </c>
      <c r="CF51" s="26" t="s">
        <v>58</v>
      </c>
    </row>
    <row r="52" spans="1:84" ht="21" x14ac:dyDescent="0.2">
      <c r="A52" s="114">
        <v>46</v>
      </c>
      <c r="B52" s="27" t="s">
        <v>434</v>
      </c>
      <c r="C52" s="27" t="s">
        <v>435</v>
      </c>
      <c r="D52" s="33" t="s">
        <v>436</v>
      </c>
      <c r="E52" s="33" t="s">
        <v>436</v>
      </c>
      <c r="F52" s="27" t="s">
        <v>76</v>
      </c>
      <c r="G52" s="27" t="s">
        <v>67</v>
      </c>
      <c r="H52" s="27" t="s">
        <v>82</v>
      </c>
      <c r="I52" s="27" t="s">
        <v>57</v>
      </c>
      <c r="J52" s="26" t="s">
        <v>603</v>
      </c>
      <c r="K52" s="30" t="s">
        <v>59</v>
      </c>
      <c r="L52" s="24" t="s">
        <v>214</v>
      </c>
      <c r="M52" s="24" t="s">
        <v>214</v>
      </c>
      <c r="N52" s="24" t="s">
        <v>214</v>
      </c>
      <c r="O52" s="34" t="s">
        <v>437</v>
      </c>
      <c r="P52" s="20" t="s">
        <v>486</v>
      </c>
      <c r="Q52" s="26" t="s">
        <v>77</v>
      </c>
      <c r="R52" s="30" t="s">
        <v>61</v>
      </c>
      <c r="S52" s="29">
        <v>3000</v>
      </c>
      <c r="T52" s="29">
        <f t="shared" ref="T52:T57" si="8">+S52*53.42</f>
        <v>160260</v>
      </c>
      <c r="U52" s="30" t="s">
        <v>62</v>
      </c>
      <c r="V52" s="30" t="s">
        <v>214</v>
      </c>
      <c r="W52" s="30" t="s">
        <v>214</v>
      </c>
      <c r="X52" s="27" t="s">
        <v>61</v>
      </c>
      <c r="Y52" s="30">
        <v>600</v>
      </c>
      <c r="Z52" s="30">
        <v>7500</v>
      </c>
      <c r="AA52" s="34" t="s">
        <v>61</v>
      </c>
      <c r="AB52" s="34">
        <v>20000</v>
      </c>
      <c r="AC52" s="34">
        <v>200000</v>
      </c>
      <c r="AD52" s="34" t="s">
        <v>61</v>
      </c>
      <c r="AE52" s="34">
        <v>2000</v>
      </c>
      <c r="AF52" s="34">
        <v>70000</v>
      </c>
      <c r="AG52" s="30" t="s">
        <v>61</v>
      </c>
      <c r="AH52" s="30">
        <v>500</v>
      </c>
      <c r="AI52" s="30">
        <v>25000</v>
      </c>
      <c r="AJ52" s="30" t="s">
        <v>62</v>
      </c>
      <c r="AK52" s="30" t="s">
        <v>214</v>
      </c>
      <c r="AL52" s="30" t="s">
        <v>214</v>
      </c>
      <c r="AM52" s="30" t="s">
        <v>62</v>
      </c>
      <c r="AN52" s="36" t="s">
        <v>214</v>
      </c>
      <c r="AO52" s="36" t="s">
        <v>214</v>
      </c>
      <c r="AP52" s="30" t="s">
        <v>62</v>
      </c>
      <c r="AQ52" s="36" t="s">
        <v>214</v>
      </c>
      <c r="AR52" s="36" t="s">
        <v>214</v>
      </c>
      <c r="AS52" s="30" t="s">
        <v>62</v>
      </c>
      <c r="AT52" s="36" t="s">
        <v>214</v>
      </c>
      <c r="AU52" s="36" t="s">
        <v>214</v>
      </c>
      <c r="AV52" s="30" t="s">
        <v>62</v>
      </c>
      <c r="AW52" s="30" t="s">
        <v>214</v>
      </c>
      <c r="AX52" s="30" t="s">
        <v>214</v>
      </c>
      <c r="AY52" s="30" t="s">
        <v>61</v>
      </c>
      <c r="AZ52" s="30">
        <v>5</v>
      </c>
      <c r="BA52" s="30">
        <v>3000</v>
      </c>
      <c r="BB52" s="30" t="s">
        <v>62</v>
      </c>
      <c r="BC52" s="30" t="s">
        <v>214</v>
      </c>
      <c r="BD52" s="30" t="s">
        <v>214</v>
      </c>
      <c r="BE52" s="30" t="s">
        <v>214</v>
      </c>
      <c r="BF52" s="30" t="s">
        <v>59</v>
      </c>
      <c r="BG52" s="30" t="s">
        <v>438</v>
      </c>
      <c r="BH52" s="30">
        <v>1000</v>
      </c>
      <c r="BI52" s="30">
        <v>10000</v>
      </c>
      <c r="BJ52" s="27">
        <f>SUM(T52,W52,Z52,AC52,AF52,AI52,AL52,AO52,AR52,AU52,AX52,BA52,BE52,BI52)</f>
        <v>475760</v>
      </c>
      <c r="BK52" s="37" t="s">
        <v>58</v>
      </c>
      <c r="BL52" s="37" t="s">
        <v>58</v>
      </c>
      <c r="BM52" s="37">
        <f>3000*12</f>
        <v>36000</v>
      </c>
      <c r="BN52" s="37" t="s">
        <v>58</v>
      </c>
      <c r="BO52" s="28" t="s">
        <v>58</v>
      </c>
      <c r="BP52" s="25">
        <f t="shared" si="3"/>
        <v>36000</v>
      </c>
      <c r="BQ52" s="37" t="s">
        <v>58</v>
      </c>
      <c r="BR52" s="37" t="s">
        <v>59</v>
      </c>
      <c r="BS52" s="37" t="s">
        <v>58</v>
      </c>
      <c r="BT52" s="37" t="s">
        <v>58</v>
      </c>
      <c r="BU52" s="37" t="s">
        <v>58</v>
      </c>
      <c r="BV52" s="37" t="s">
        <v>58</v>
      </c>
      <c r="BW52" s="37" t="s">
        <v>105</v>
      </c>
      <c r="BX52" s="37" t="s">
        <v>58</v>
      </c>
      <c r="BY52" s="28">
        <f t="shared" si="4"/>
        <v>0</v>
      </c>
      <c r="BZ52" s="28">
        <f t="shared" si="5"/>
        <v>475760</v>
      </c>
      <c r="CA52" s="28">
        <f>+BP52+BZ52</f>
        <v>511760</v>
      </c>
      <c r="CB52" s="135">
        <v>400000</v>
      </c>
      <c r="CC52" s="28">
        <f t="shared" si="6"/>
        <v>511760</v>
      </c>
      <c r="CD52" s="28">
        <f t="shared" si="7"/>
        <v>111760</v>
      </c>
      <c r="CE52" s="109" t="str">
        <f>IF(CB52&lt;CC52,"เพิ่มขึ้น","ลดลง")</f>
        <v>เพิ่มขึ้น</v>
      </c>
      <c r="CF52" s="26" t="s">
        <v>58</v>
      </c>
    </row>
    <row r="53" spans="1:84" ht="42" x14ac:dyDescent="0.2">
      <c r="A53" s="114">
        <v>47</v>
      </c>
      <c r="B53" s="27" t="s">
        <v>439</v>
      </c>
      <c r="C53" s="27" t="s">
        <v>440</v>
      </c>
      <c r="D53" s="33" t="s">
        <v>441</v>
      </c>
      <c r="E53" s="27" t="s">
        <v>214</v>
      </c>
      <c r="F53" s="27" t="s">
        <v>81</v>
      </c>
      <c r="G53" s="27" t="s">
        <v>55</v>
      </c>
      <c r="H53" s="27" t="s">
        <v>82</v>
      </c>
      <c r="I53" s="27" t="s">
        <v>69</v>
      </c>
      <c r="J53" s="26" t="s">
        <v>57</v>
      </c>
      <c r="K53" s="30" t="s">
        <v>58</v>
      </c>
      <c r="L53" s="24" t="s">
        <v>214</v>
      </c>
      <c r="M53" s="24" t="s">
        <v>214</v>
      </c>
      <c r="N53" s="24" t="s">
        <v>214</v>
      </c>
      <c r="O53" s="34" t="s">
        <v>214</v>
      </c>
      <c r="P53" s="27" t="s">
        <v>58</v>
      </c>
      <c r="Q53" s="26" t="s">
        <v>88</v>
      </c>
      <c r="R53" s="30" t="s">
        <v>61</v>
      </c>
      <c r="S53" s="29">
        <v>480</v>
      </c>
      <c r="T53" s="29">
        <f t="shared" si="8"/>
        <v>25641.600000000002</v>
      </c>
      <c r="U53" s="30" t="s">
        <v>62</v>
      </c>
      <c r="V53" s="30" t="s">
        <v>214</v>
      </c>
      <c r="W53" s="30" t="s">
        <v>214</v>
      </c>
      <c r="X53" s="27" t="s">
        <v>61</v>
      </c>
      <c r="Y53" s="30">
        <v>15</v>
      </c>
      <c r="Z53" s="30">
        <v>5000</v>
      </c>
      <c r="AA53" s="34" t="s">
        <v>62</v>
      </c>
      <c r="AB53" s="32" t="s">
        <v>214</v>
      </c>
      <c r="AC53" s="32" t="s">
        <v>214</v>
      </c>
      <c r="AD53" s="34" t="s">
        <v>62</v>
      </c>
      <c r="AE53" s="32" t="s">
        <v>214</v>
      </c>
      <c r="AF53" s="32" t="s">
        <v>214</v>
      </c>
      <c r="AG53" s="30" t="s">
        <v>62</v>
      </c>
      <c r="AH53" s="36" t="s">
        <v>214</v>
      </c>
      <c r="AI53" s="36" t="s">
        <v>214</v>
      </c>
      <c r="AJ53" s="30" t="s">
        <v>62</v>
      </c>
      <c r="AK53" s="30" t="s">
        <v>214</v>
      </c>
      <c r="AL53" s="30" t="s">
        <v>214</v>
      </c>
      <c r="AM53" s="30" t="s">
        <v>62</v>
      </c>
      <c r="AN53" s="36" t="s">
        <v>214</v>
      </c>
      <c r="AO53" s="36" t="s">
        <v>214</v>
      </c>
      <c r="AP53" s="30" t="s">
        <v>62</v>
      </c>
      <c r="AQ53" s="36" t="s">
        <v>214</v>
      </c>
      <c r="AR53" s="36" t="s">
        <v>214</v>
      </c>
      <c r="AS53" s="30" t="s">
        <v>62</v>
      </c>
      <c r="AT53" s="36" t="s">
        <v>214</v>
      </c>
      <c r="AU53" s="36" t="s">
        <v>214</v>
      </c>
      <c r="AV53" s="30" t="s">
        <v>62</v>
      </c>
      <c r="AW53" s="30" t="s">
        <v>214</v>
      </c>
      <c r="AX53" s="30" t="s">
        <v>214</v>
      </c>
      <c r="AY53" s="30" t="s">
        <v>62</v>
      </c>
      <c r="AZ53" s="36" t="s">
        <v>214</v>
      </c>
      <c r="BA53" s="36" t="s">
        <v>214</v>
      </c>
      <c r="BB53" s="30" t="s">
        <v>62</v>
      </c>
      <c r="BC53" s="30" t="s">
        <v>214</v>
      </c>
      <c r="BD53" s="30" t="s">
        <v>214</v>
      </c>
      <c r="BE53" s="30" t="s">
        <v>214</v>
      </c>
      <c r="BF53" s="30" t="s">
        <v>58</v>
      </c>
      <c r="BG53" s="36" t="s">
        <v>214</v>
      </c>
      <c r="BH53" s="36" t="s">
        <v>214</v>
      </c>
      <c r="BI53" s="36" t="s">
        <v>214</v>
      </c>
      <c r="BJ53" s="27">
        <f>SUM(T53,W53,Z53,AC53,AF53,AI53,AL53,AO53,AR53,AU53,AX53,BA53,BE53,BI53)</f>
        <v>30641.600000000002</v>
      </c>
      <c r="BK53" s="37" t="s">
        <v>58</v>
      </c>
      <c r="BL53" s="37">
        <f>2000*12</f>
        <v>24000</v>
      </c>
      <c r="BM53" s="37" t="s">
        <v>58</v>
      </c>
      <c r="BN53" s="37" t="s">
        <v>58</v>
      </c>
      <c r="BO53" s="28">
        <v>9500</v>
      </c>
      <c r="BP53" s="25">
        <f t="shared" si="3"/>
        <v>33500</v>
      </c>
      <c r="BQ53" s="37" t="s">
        <v>58</v>
      </c>
      <c r="BR53" s="37">
        <v>8000</v>
      </c>
      <c r="BS53" s="37" t="s">
        <v>58</v>
      </c>
      <c r="BT53" s="37" t="s">
        <v>58</v>
      </c>
      <c r="BU53" s="37" t="s">
        <v>58</v>
      </c>
      <c r="BV53" s="37" t="s">
        <v>58</v>
      </c>
      <c r="BW53" s="37" t="s">
        <v>58</v>
      </c>
      <c r="BX53" s="37" t="s">
        <v>58</v>
      </c>
      <c r="BY53" s="28">
        <f t="shared" si="4"/>
        <v>8000</v>
      </c>
      <c r="BZ53" s="28">
        <f t="shared" si="5"/>
        <v>22641.600000000002</v>
      </c>
      <c r="CA53" s="28">
        <f>+BP53+BZ53</f>
        <v>56141.600000000006</v>
      </c>
      <c r="CB53" s="135">
        <v>44000</v>
      </c>
      <c r="CC53" s="28">
        <f t="shared" si="6"/>
        <v>56141.600000000006</v>
      </c>
      <c r="CD53" s="28">
        <f t="shared" si="7"/>
        <v>12141.600000000006</v>
      </c>
      <c r="CE53" s="109" t="str">
        <f>IF(CB53&lt;CC53,"เพิ่มขึ้น","ลดลง")</f>
        <v>เพิ่มขึ้น</v>
      </c>
      <c r="CF53" s="26" t="s">
        <v>442</v>
      </c>
    </row>
    <row r="54" spans="1:84" ht="21" x14ac:dyDescent="0.2">
      <c r="A54" s="114">
        <v>48</v>
      </c>
      <c r="B54" s="27" t="s">
        <v>447</v>
      </c>
      <c r="C54" s="27" t="s">
        <v>448</v>
      </c>
      <c r="D54" s="33" t="s">
        <v>449</v>
      </c>
      <c r="E54" s="17"/>
      <c r="F54" s="27" t="s">
        <v>81</v>
      </c>
      <c r="G54" s="27" t="s">
        <v>67</v>
      </c>
      <c r="H54" s="27" t="s">
        <v>82</v>
      </c>
      <c r="I54" s="27" t="s">
        <v>57</v>
      </c>
      <c r="J54" s="26" t="s">
        <v>58</v>
      </c>
      <c r="K54" s="30" t="s">
        <v>58</v>
      </c>
      <c r="L54" s="24" t="s">
        <v>214</v>
      </c>
      <c r="M54" s="24" t="s">
        <v>214</v>
      </c>
      <c r="N54" s="24" t="s">
        <v>214</v>
      </c>
      <c r="O54" s="34" t="s">
        <v>450</v>
      </c>
      <c r="P54" s="27" t="s">
        <v>58</v>
      </c>
      <c r="Q54" s="26" t="s">
        <v>83</v>
      </c>
      <c r="R54" s="30" t="s">
        <v>61</v>
      </c>
      <c r="S54" s="29">
        <v>10500</v>
      </c>
      <c r="T54" s="29">
        <f t="shared" si="8"/>
        <v>560910</v>
      </c>
      <c r="U54" s="30" t="s">
        <v>61</v>
      </c>
      <c r="V54" s="30">
        <v>35000</v>
      </c>
      <c r="W54" s="30">
        <f>+V54*6.29</f>
        <v>220150</v>
      </c>
      <c r="X54" s="27" t="s">
        <v>62</v>
      </c>
      <c r="Y54" s="36" t="s">
        <v>214</v>
      </c>
      <c r="Z54" s="36" t="s">
        <v>214</v>
      </c>
      <c r="AA54" s="34" t="s">
        <v>62</v>
      </c>
      <c r="AB54" s="32" t="s">
        <v>214</v>
      </c>
      <c r="AC54" s="32" t="s">
        <v>214</v>
      </c>
      <c r="AD54" s="34" t="s">
        <v>62</v>
      </c>
      <c r="AE54" s="32" t="s">
        <v>214</v>
      </c>
      <c r="AF54" s="32" t="s">
        <v>214</v>
      </c>
      <c r="AG54" s="30" t="s">
        <v>62</v>
      </c>
      <c r="AH54" s="36" t="s">
        <v>214</v>
      </c>
      <c r="AI54" s="36" t="s">
        <v>214</v>
      </c>
      <c r="AJ54" s="30" t="s">
        <v>62</v>
      </c>
      <c r="AK54" s="30" t="s">
        <v>214</v>
      </c>
      <c r="AL54" s="30" t="s">
        <v>214</v>
      </c>
      <c r="AM54" s="30" t="s">
        <v>62</v>
      </c>
      <c r="AN54" s="36" t="s">
        <v>214</v>
      </c>
      <c r="AO54" s="36" t="s">
        <v>214</v>
      </c>
      <c r="AP54" s="30" t="s">
        <v>62</v>
      </c>
      <c r="AQ54" s="36" t="s">
        <v>214</v>
      </c>
      <c r="AR54" s="36" t="s">
        <v>214</v>
      </c>
      <c r="AS54" s="30" t="s">
        <v>62</v>
      </c>
      <c r="AT54" s="36" t="s">
        <v>214</v>
      </c>
      <c r="AU54" s="36" t="s">
        <v>214</v>
      </c>
      <c r="AV54" s="30" t="s">
        <v>62</v>
      </c>
      <c r="AW54" s="30" t="s">
        <v>214</v>
      </c>
      <c r="AX54" s="30" t="s">
        <v>214</v>
      </c>
      <c r="AY54" s="30" t="s">
        <v>62</v>
      </c>
      <c r="AZ54" s="36" t="s">
        <v>214</v>
      </c>
      <c r="BA54" s="36" t="s">
        <v>214</v>
      </c>
      <c r="BB54" s="30" t="s">
        <v>62</v>
      </c>
      <c r="BC54" s="30" t="s">
        <v>214</v>
      </c>
      <c r="BD54" s="30" t="s">
        <v>214</v>
      </c>
      <c r="BE54" s="30" t="s">
        <v>214</v>
      </c>
      <c r="BF54" s="30" t="s">
        <v>58</v>
      </c>
      <c r="BG54" s="36" t="s">
        <v>214</v>
      </c>
      <c r="BH54" s="36" t="s">
        <v>214</v>
      </c>
      <c r="BI54" s="36" t="s">
        <v>214</v>
      </c>
      <c r="BJ54" s="27">
        <f>SUM(T54,W54,Z54,AC54,AF54,AI54,AL54,AO54,AR54,AU54,AX54,BA54,BE54,BI54)</f>
        <v>781060</v>
      </c>
      <c r="BK54" s="37" t="s">
        <v>58</v>
      </c>
      <c r="BL54" s="37" t="s">
        <v>58</v>
      </c>
      <c r="BM54" s="37" t="s">
        <v>58</v>
      </c>
      <c r="BN54" s="37" t="s">
        <v>58</v>
      </c>
      <c r="BO54" s="28" t="s">
        <v>58</v>
      </c>
      <c r="BP54" s="25">
        <f t="shared" si="3"/>
        <v>0</v>
      </c>
      <c r="BQ54" s="37" t="s">
        <v>58</v>
      </c>
      <c r="BR54" s="37">
        <v>40000</v>
      </c>
      <c r="BS54" s="37" t="s">
        <v>58</v>
      </c>
      <c r="BT54" s="37" t="s">
        <v>58</v>
      </c>
      <c r="BU54" s="37">
        <v>120000</v>
      </c>
      <c r="BV54" s="37">
        <v>5000</v>
      </c>
      <c r="BW54" s="37" t="s">
        <v>58</v>
      </c>
      <c r="BX54" s="37" t="s">
        <v>58</v>
      </c>
      <c r="BY54" s="28">
        <f t="shared" si="4"/>
        <v>165000</v>
      </c>
      <c r="BZ54" s="28">
        <f t="shared" si="5"/>
        <v>616060</v>
      </c>
      <c r="CA54" s="28">
        <f>+BP54+BZ54</f>
        <v>616060</v>
      </c>
      <c r="CB54" s="135">
        <v>490000</v>
      </c>
      <c r="CC54" s="28">
        <f t="shared" si="6"/>
        <v>616060</v>
      </c>
      <c r="CD54" s="28">
        <f t="shared" si="7"/>
        <v>126060</v>
      </c>
      <c r="CE54" s="109" t="str">
        <f>IF(CB54&lt;CC54,"เพิ่มขึ้น","ลดลง")</f>
        <v>เพิ่มขึ้น</v>
      </c>
      <c r="CF54" s="26" t="s">
        <v>58</v>
      </c>
    </row>
    <row r="55" spans="1:84" ht="21" x14ac:dyDescent="0.2">
      <c r="A55" s="114">
        <v>49</v>
      </c>
      <c r="B55" s="27" t="s">
        <v>451</v>
      </c>
      <c r="C55" s="27" t="s">
        <v>452</v>
      </c>
      <c r="D55" s="33" t="s">
        <v>453</v>
      </c>
      <c r="E55" s="17"/>
      <c r="F55" s="27" t="s">
        <v>81</v>
      </c>
      <c r="G55" s="27" t="s">
        <v>67</v>
      </c>
      <c r="H55" s="27" t="s">
        <v>82</v>
      </c>
      <c r="I55" s="27" t="s">
        <v>57</v>
      </c>
      <c r="J55" s="26" t="s">
        <v>69</v>
      </c>
      <c r="K55" s="30" t="s">
        <v>59</v>
      </c>
      <c r="L55" s="24" t="s">
        <v>214</v>
      </c>
      <c r="M55" s="24" t="s">
        <v>214</v>
      </c>
      <c r="N55" s="24" t="s">
        <v>214</v>
      </c>
      <c r="O55" s="34" t="s">
        <v>454</v>
      </c>
      <c r="P55" s="27" t="s">
        <v>58</v>
      </c>
      <c r="Q55" s="26" t="s">
        <v>60</v>
      </c>
      <c r="R55" s="30" t="s">
        <v>61</v>
      </c>
      <c r="S55" s="29">
        <v>2500</v>
      </c>
      <c r="T55" s="29">
        <f t="shared" si="8"/>
        <v>133550</v>
      </c>
      <c r="U55" s="30" t="s">
        <v>62</v>
      </c>
      <c r="V55" s="30" t="s">
        <v>214</v>
      </c>
      <c r="W55" s="30" t="s">
        <v>214</v>
      </c>
      <c r="X55" s="27" t="s">
        <v>62</v>
      </c>
      <c r="Y55" s="36" t="s">
        <v>214</v>
      </c>
      <c r="Z55" s="36" t="s">
        <v>214</v>
      </c>
      <c r="AA55" s="34" t="s">
        <v>61</v>
      </c>
      <c r="AB55" s="34">
        <v>7000</v>
      </c>
      <c r="AC55" s="34">
        <f>+AB55*20</f>
        <v>140000</v>
      </c>
      <c r="AD55" s="34" t="s">
        <v>61</v>
      </c>
      <c r="AE55" s="34">
        <v>2000</v>
      </c>
      <c r="AF55" s="34">
        <v>7500</v>
      </c>
      <c r="AG55" s="30" t="s">
        <v>61</v>
      </c>
      <c r="AH55" s="30" t="s">
        <v>306</v>
      </c>
      <c r="AI55" s="30" t="s">
        <v>214</v>
      </c>
      <c r="AJ55" s="30" t="s">
        <v>62</v>
      </c>
      <c r="AK55" s="30" t="s">
        <v>214</v>
      </c>
      <c r="AL55" s="30" t="s">
        <v>214</v>
      </c>
      <c r="AM55" s="30" t="s">
        <v>61</v>
      </c>
      <c r="AN55" s="30" t="s">
        <v>571</v>
      </c>
      <c r="AO55" s="30">
        <v>27000</v>
      </c>
      <c r="AP55" s="30" t="s">
        <v>61</v>
      </c>
      <c r="AQ55" s="30">
        <v>5</v>
      </c>
      <c r="AR55" s="30">
        <f>5*2000</f>
        <v>10000</v>
      </c>
      <c r="AS55" s="30" t="s">
        <v>62</v>
      </c>
      <c r="AT55" s="36" t="s">
        <v>214</v>
      </c>
      <c r="AU55" s="36" t="s">
        <v>214</v>
      </c>
      <c r="AV55" s="30" t="s">
        <v>61</v>
      </c>
      <c r="AW55" s="30" t="s">
        <v>306</v>
      </c>
      <c r="AX55" s="30" t="s">
        <v>214</v>
      </c>
      <c r="AY55" s="30" t="s">
        <v>62</v>
      </c>
      <c r="AZ55" s="36" t="s">
        <v>214</v>
      </c>
      <c r="BA55" s="36" t="s">
        <v>214</v>
      </c>
      <c r="BB55" s="30" t="s">
        <v>62</v>
      </c>
      <c r="BC55" s="30" t="s">
        <v>214</v>
      </c>
      <c r="BD55" s="30" t="s">
        <v>214</v>
      </c>
      <c r="BE55" s="30" t="s">
        <v>214</v>
      </c>
      <c r="BF55" s="30" t="s">
        <v>58</v>
      </c>
      <c r="BG55" s="36" t="s">
        <v>214</v>
      </c>
      <c r="BH55" s="36" t="s">
        <v>214</v>
      </c>
      <c r="BI55" s="36" t="s">
        <v>214</v>
      </c>
      <c r="BJ55" s="27">
        <f>SUM(T55,W55,Z55,AC55,AF55,AI55,AL55,AO55,AR55,AU55,AX55,BA55,BE55,BI55)</f>
        <v>318050</v>
      </c>
      <c r="BK55" s="37" t="s">
        <v>58</v>
      </c>
      <c r="BL55" s="37">
        <f>3000*12</f>
        <v>36000</v>
      </c>
      <c r="BM55" s="37" t="s">
        <v>58</v>
      </c>
      <c r="BN55" s="37" t="s">
        <v>58</v>
      </c>
      <c r="BO55" s="28" t="s">
        <v>58</v>
      </c>
      <c r="BP55" s="25">
        <f t="shared" si="3"/>
        <v>36000</v>
      </c>
      <c r="BQ55" s="37">
        <v>8500</v>
      </c>
      <c r="BR55" s="37">
        <v>3400</v>
      </c>
      <c r="BS55" s="37" t="s">
        <v>58</v>
      </c>
      <c r="BT55" s="37">
        <v>8000</v>
      </c>
      <c r="BU55" s="37" t="s">
        <v>58</v>
      </c>
      <c r="BV55" s="37">
        <v>4000</v>
      </c>
      <c r="BW55" s="37" t="s">
        <v>58</v>
      </c>
      <c r="BX55" s="37" t="s">
        <v>58</v>
      </c>
      <c r="BY55" s="28">
        <f t="shared" si="4"/>
        <v>23900</v>
      </c>
      <c r="BZ55" s="28">
        <f t="shared" si="5"/>
        <v>294150</v>
      </c>
      <c r="CA55" s="28">
        <f>+BP55+BZ55</f>
        <v>330150</v>
      </c>
      <c r="CB55" s="135">
        <v>264000</v>
      </c>
      <c r="CC55" s="28">
        <f t="shared" si="6"/>
        <v>330150</v>
      </c>
      <c r="CD55" s="28">
        <f t="shared" si="7"/>
        <v>66150</v>
      </c>
      <c r="CE55" s="109" t="str">
        <f>IF(CB55&lt;CC55,"เพิ่มขึ้น","ลดลง")</f>
        <v>เพิ่มขึ้น</v>
      </c>
      <c r="CF55" s="26" t="s">
        <v>455</v>
      </c>
    </row>
    <row r="56" spans="1:84" ht="21" x14ac:dyDescent="0.2">
      <c r="A56" s="114">
        <v>50</v>
      </c>
      <c r="B56" s="27" t="s">
        <v>456</v>
      </c>
      <c r="C56" s="27" t="s">
        <v>457</v>
      </c>
      <c r="D56" s="27" t="s">
        <v>458</v>
      </c>
      <c r="E56" s="17"/>
      <c r="F56" s="27" t="s">
        <v>76</v>
      </c>
      <c r="G56" s="27" t="s">
        <v>117</v>
      </c>
      <c r="H56" s="27" t="s">
        <v>110</v>
      </c>
      <c r="I56" s="27" t="s">
        <v>69</v>
      </c>
      <c r="J56" s="26" t="s">
        <v>603</v>
      </c>
      <c r="K56" s="30" t="s">
        <v>58</v>
      </c>
      <c r="L56" s="24" t="s">
        <v>214</v>
      </c>
      <c r="M56" s="24" t="s">
        <v>214</v>
      </c>
      <c r="N56" s="24" t="s">
        <v>214</v>
      </c>
      <c r="O56" s="34" t="s">
        <v>214</v>
      </c>
      <c r="P56" s="27" t="s">
        <v>58</v>
      </c>
      <c r="Q56" s="26" t="s">
        <v>88</v>
      </c>
      <c r="R56" s="30" t="s">
        <v>61</v>
      </c>
      <c r="S56" s="29">
        <v>700</v>
      </c>
      <c r="T56" s="29">
        <f t="shared" si="8"/>
        <v>37394</v>
      </c>
      <c r="U56" s="30" t="s">
        <v>62</v>
      </c>
      <c r="V56" s="30" t="s">
        <v>214</v>
      </c>
      <c r="W56" s="30" t="s">
        <v>214</v>
      </c>
      <c r="X56" s="27" t="s">
        <v>62</v>
      </c>
      <c r="Y56" s="36" t="s">
        <v>214</v>
      </c>
      <c r="Z56" s="36" t="s">
        <v>214</v>
      </c>
      <c r="AA56" s="34" t="s">
        <v>62</v>
      </c>
      <c r="AB56" s="32" t="s">
        <v>214</v>
      </c>
      <c r="AC56" s="32" t="s">
        <v>214</v>
      </c>
      <c r="AD56" s="34" t="s">
        <v>62</v>
      </c>
      <c r="AE56" s="32" t="s">
        <v>214</v>
      </c>
      <c r="AF56" s="32" t="s">
        <v>214</v>
      </c>
      <c r="AG56" s="30" t="s">
        <v>62</v>
      </c>
      <c r="AH56" s="36" t="s">
        <v>214</v>
      </c>
      <c r="AI56" s="36" t="s">
        <v>214</v>
      </c>
      <c r="AJ56" s="30" t="s">
        <v>62</v>
      </c>
      <c r="AK56" s="30" t="s">
        <v>214</v>
      </c>
      <c r="AL56" s="30" t="s">
        <v>214</v>
      </c>
      <c r="AM56" s="30" t="s">
        <v>62</v>
      </c>
      <c r="AN56" s="36" t="s">
        <v>214</v>
      </c>
      <c r="AO56" s="36" t="s">
        <v>214</v>
      </c>
      <c r="AP56" s="30" t="s">
        <v>62</v>
      </c>
      <c r="AQ56" s="36" t="s">
        <v>214</v>
      </c>
      <c r="AR56" s="36" t="s">
        <v>214</v>
      </c>
      <c r="AS56" s="30" t="s">
        <v>62</v>
      </c>
      <c r="AT56" s="36" t="s">
        <v>214</v>
      </c>
      <c r="AU56" s="36" t="s">
        <v>214</v>
      </c>
      <c r="AV56" s="30" t="s">
        <v>62</v>
      </c>
      <c r="AW56" s="36" t="s">
        <v>214</v>
      </c>
      <c r="AX56" s="36" t="s">
        <v>214</v>
      </c>
      <c r="AY56" s="30" t="s">
        <v>62</v>
      </c>
      <c r="AZ56" s="36" t="s">
        <v>214</v>
      </c>
      <c r="BA56" s="36" t="s">
        <v>214</v>
      </c>
      <c r="BB56" s="30" t="s">
        <v>62</v>
      </c>
      <c r="BC56" s="30" t="s">
        <v>214</v>
      </c>
      <c r="BD56" s="30" t="s">
        <v>214</v>
      </c>
      <c r="BE56" s="30" t="s">
        <v>214</v>
      </c>
      <c r="BF56" s="30" t="s">
        <v>59</v>
      </c>
      <c r="BG56" s="30" t="s">
        <v>459</v>
      </c>
      <c r="BH56" s="30">
        <v>100</v>
      </c>
      <c r="BI56" s="30">
        <v>7000</v>
      </c>
      <c r="BJ56" s="27">
        <f>SUM(T56,W56,Z56,AC56,AF56,AI56,AL56,AO56,AR56,AU56,AX56,BA56,BE56,BI56)</f>
        <v>44394</v>
      </c>
      <c r="BK56" s="37" t="s">
        <v>58</v>
      </c>
      <c r="BL56" s="37" t="s">
        <v>58</v>
      </c>
      <c r="BM56" s="37">
        <f>9000*12</f>
        <v>108000</v>
      </c>
      <c r="BN56" s="37" t="s">
        <v>58</v>
      </c>
      <c r="BO56" s="28" t="s">
        <v>58</v>
      </c>
      <c r="BP56" s="25">
        <f t="shared" si="3"/>
        <v>108000</v>
      </c>
      <c r="BQ56" s="37" t="s">
        <v>58</v>
      </c>
      <c r="BR56" s="37" t="s">
        <v>58</v>
      </c>
      <c r="BS56" s="37" t="s">
        <v>58</v>
      </c>
      <c r="BT56" s="37" t="s">
        <v>58</v>
      </c>
      <c r="BU56" s="37" t="s">
        <v>58</v>
      </c>
      <c r="BV56" s="37" t="s">
        <v>58</v>
      </c>
      <c r="BW56" s="37" t="s">
        <v>58</v>
      </c>
      <c r="BX56" s="37" t="s">
        <v>58</v>
      </c>
      <c r="BY56" s="28">
        <f t="shared" si="4"/>
        <v>0</v>
      </c>
      <c r="BZ56" s="28">
        <f t="shared" si="5"/>
        <v>44394</v>
      </c>
      <c r="CA56" s="28">
        <f>+BP56+BZ56</f>
        <v>152394</v>
      </c>
      <c r="CB56" s="135">
        <v>121000</v>
      </c>
      <c r="CC56" s="28">
        <f t="shared" si="6"/>
        <v>152394</v>
      </c>
      <c r="CD56" s="28">
        <f t="shared" si="7"/>
        <v>31394</v>
      </c>
      <c r="CE56" s="109" t="str">
        <f>IF(CB56&lt;CC56,"เพิ่มขึ้น","ลดลง")</f>
        <v>เพิ่มขึ้น</v>
      </c>
      <c r="CF56" s="151" t="s">
        <v>58</v>
      </c>
    </row>
    <row r="57" spans="1:84" ht="21" x14ac:dyDescent="0.2">
      <c r="A57" s="114">
        <v>51</v>
      </c>
      <c r="B57" s="115" t="s">
        <v>460</v>
      </c>
      <c r="C57" s="27" t="s">
        <v>461</v>
      </c>
      <c r="D57" s="33" t="s">
        <v>462</v>
      </c>
      <c r="E57" s="33" t="s">
        <v>462</v>
      </c>
      <c r="F57" s="27" t="s">
        <v>54</v>
      </c>
      <c r="G57" s="27" t="s">
        <v>67</v>
      </c>
      <c r="H57" s="27" t="s">
        <v>110</v>
      </c>
      <c r="I57" s="27" t="s">
        <v>57</v>
      </c>
      <c r="J57" s="26" t="s">
        <v>69</v>
      </c>
      <c r="K57" s="30" t="s">
        <v>58</v>
      </c>
      <c r="L57" s="24" t="s">
        <v>214</v>
      </c>
      <c r="M57" s="24" t="s">
        <v>214</v>
      </c>
      <c r="N57" s="24" t="s">
        <v>214</v>
      </c>
      <c r="O57" s="34" t="s">
        <v>214</v>
      </c>
      <c r="P57" s="27" t="s">
        <v>58</v>
      </c>
      <c r="Q57" s="26" t="s">
        <v>88</v>
      </c>
      <c r="R57" s="30" t="s">
        <v>61</v>
      </c>
      <c r="S57" s="29">
        <v>3000</v>
      </c>
      <c r="T57" s="29">
        <f t="shared" si="8"/>
        <v>160260</v>
      </c>
      <c r="U57" s="30" t="s">
        <v>62</v>
      </c>
      <c r="V57" s="30" t="s">
        <v>214</v>
      </c>
      <c r="W57" s="30" t="s">
        <v>214</v>
      </c>
      <c r="X57" s="27" t="s">
        <v>62</v>
      </c>
      <c r="Y57" s="36" t="s">
        <v>214</v>
      </c>
      <c r="Z57" s="36" t="s">
        <v>214</v>
      </c>
      <c r="AA57" s="34" t="s">
        <v>62</v>
      </c>
      <c r="AB57" s="32" t="s">
        <v>214</v>
      </c>
      <c r="AC57" s="32" t="s">
        <v>214</v>
      </c>
      <c r="AD57" s="34" t="s">
        <v>62</v>
      </c>
      <c r="AE57" s="32" t="s">
        <v>214</v>
      </c>
      <c r="AF57" s="32" t="s">
        <v>214</v>
      </c>
      <c r="AG57" s="30" t="s">
        <v>62</v>
      </c>
      <c r="AH57" s="36" t="s">
        <v>214</v>
      </c>
      <c r="AI57" s="36" t="s">
        <v>214</v>
      </c>
      <c r="AJ57" s="30" t="s">
        <v>62</v>
      </c>
      <c r="AK57" s="30" t="s">
        <v>214</v>
      </c>
      <c r="AL57" s="30" t="s">
        <v>214</v>
      </c>
      <c r="AM57" s="30" t="s">
        <v>62</v>
      </c>
      <c r="AN57" s="36" t="s">
        <v>214</v>
      </c>
      <c r="AO57" s="36" t="s">
        <v>214</v>
      </c>
      <c r="AP57" s="30" t="s">
        <v>62</v>
      </c>
      <c r="AQ57" s="36" t="s">
        <v>214</v>
      </c>
      <c r="AR57" s="36" t="s">
        <v>214</v>
      </c>
      <c r="AS57" s="30" t="s">
        <v>62</v>
      </c>
      <c r="AT57" s="36" t="s">
        <v>214</v>
      </c>
      <c r="AU57" s="36" t="s">
        <v>214</v>
      </c>
      <c r="AV57" s="30" t="s">
        <v>62</v>
      </c>
      <c r="AW57" s="36" t="s">
        <v>214</v>
      </c>
      <c r="AX57" s="36" t="s">
        <v>214</v>
      </c>
      <c r="AY57" s="30" t="s">
        <v>62</v>
      </c>
      <c r="AZ57" s="36" t="s">
        <v>214</v>
      </c>
      <c r="BA57" s="36" t="s">
        <v>214</v>
      </c>
      <c r="BB57" s="30" t="s">
        <v>62</v>
      </c>
      <c r="BC57" s="30" t="s">
        <v>214</v>
      </c>
      <c r="BD57" s="30" t="s">
        <v>214</v>
      </c>
      <c r="BE57" s="30" t="s">
        <v>214</v>
      </c>
      <c r="BF57" s="30" t="s">
        <v>58</v>
      </c>
      <c r="BG57" s="36" t="s">
        <v>214</v>
      </c>
      <c r="BH57" s="36" t="s">
        <v>214</v>
      </c>
      <c r="BI57" s="36" t="s">
        <v>214</v>
      </c>
      <c r="BJ57" s="27">
        <f>SUM(T57,W57,Z57,AC57,AF57,AI57,AL57,AO57,AR57,AU57,AX57,BA57,BE57,BI57)</f>
        <v>160260</v>
      </c>
      <c r="BK57" s="37" t="s">
        <v>58</v>
      </c>
      <c r="BL57" s="37">
        <v>36000</v>
      </c>
      <c r="BM57" s="37" t="s">
        <v>463</v>
      </c>
      <c r="BN57" s="37" t="s">
        <v>58</v>
      </c>
      <c r="BO57" s="28">
        <v>9500</v>
      </c>
      <c r="BP57" s="25">
        <f t="shared" si="3"/>
        <v>45500</v>
      </c>
      <c r="BQ57" s="37" t="s">
        <v>58</v>
      </c>
      <c r="BR57" s="37" t="s">
        <v>58</v>
      </c>
      <c r="BS57" s="37" t="s">
        <v>58</v>
      </c>
      <c r="BT57" s="37" t="s">
        <v>58</v>
      </c>
      <c r="BU57" s="37" t="s">
        <v>58</v>
      </c>
      <c r="BV57" s="37" t="s">
        <v>58</v>
      </c>
      <c r="BW57" s="37" t="s">
        <v>58</v>
      </c>
      <c r="BX57" s="37" t="s">
        <v>58</v>
      </c>
      <c r="BY57" s="28">
        <f t="shared" si="4"/>
        <v>0</v>
      </c>
      <c r="BZ57" s="28">
        <f t="shared" si="5"/>
        <v>160260</v>
      </c>
      <c r="CA57" s="28">
        <f>+BP57+BZ57</f>
        <v>205760</v>
      </c>
      <c r="CB57" s="135">
        <v>164608</v>
      </c>
      <c r="CC57" s="28">
        <f t="shared" si="6"/>
        <v>205760</v>
      </c>
      <c r="CD57" s="28">
        <f t="shared" si="7"/>
        <v>41152</v>
      </c>
      <c r="CE57" s="109" t="str">
        <f>IF(CB57&lt;CC57,"เพิ่มขึ้น","ลดลง")</f>
        <v>เพิ่มขึ้น</v>
      </c>
      <c r="CF57" s="26" t="s">
        <v>464</v>
      </c>
    </row>
    <row r="58" spans="1:84" ht="21" x14ac:dyDescent="0.2">
      <c r="A58" s="114">
        <v>52</v>
      </c>
      <c r="B58" s="43" t="s">
        <v>516</v>
      </c>
      <c r="C58" s="44" t="s">
        <v>518</v>
      </c>
      <c r="D58" s="47" t="s">
        <v>552</v>
      </c>
      <c r="E58" s="44"/>
      <c r="F58" s="44"/>
      <c r="G58" s="44"/>
      <c r="H58" s="44"/>
      <c r="I58" s="44"/>
      <c r="J58" s="52"/>
      <c r="K58" s="53"/>
      <c r="L58" s="53"/>
      <c r="M58" s="53"/>
      <c r="N58" s="53"/>
      <c r="O58" s="54"/>
      <c r="P58" s="44"/>
      <c r="Q58" s="52"/>
      <c r="R58" s="44"/>
      <c r="S58" s="55"/>
      <c r="T58" s="55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53"/>
      <c r="BG58" s="53"/>
      <c r="BH58" s="53"/>
      <c r="BI58" s="72"/>
      <c r="BJ58" s="56"/>
      <c r="BK58" s="69"/>
      <c r="BL58" s="55"/>
      <c r="BM58" s="55"/>
      <c r="BN58" s="55"/>
      <c r="BO58" s="136"/>
      <c r="BP58" s="55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65"/>
      <c r="CC58" s="58"/>
      <c r="CD58" s="57"/>
      <c r="CE58" s="55"/>
      <c r="CF58" s="52"/>
    </row>
    <row r="59" spans="1:84" ht="21" x14ac:dyDescent="0.2">
      <c r="A59" s="114">
        <v>53</v>
      </c>
      <c r="B59" s="43" t="s">
        <v>517</v>
      </c>
      <c r="C59" s="44" t="s">
        <v>518</v>
      </c>
      <c r="D59" s="47" t="s">
        <v>552</v>
      </c>
      <c r="E59" s="44"/>
      <c r="F59" s="44"/>
      <c r="G59" s="44"/>
      <c r="H59" s="44"/>
      <c r="I59" s="44"/>
      <c r="J59" s="52"/>
      <c r="K59" s="53"/>
      <c r="L59" s="53"/>
      <c r="M59" s="53"/>
      <c r="N59" s="53"/>
      <c r="O59" s="54"/>
      <c r="P59" s="44"/>
      <c r="Q59" s="52"/>
      <c r="R59" s="44"/>
      <c r="S59" s="55"/>
      <c r="T59" s="55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44"/>
      <c r="BK59" s="55"/>
      <c r="BL59" s="55"/>
      <c r="BM59" s="55"/>
      <c r="BN59" s="55"/>
      <c r="BO59" s="136"/>
      <c r="BP59" s="55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65"/>
      <c r="CC59" s="58"/>
      <c r="CD59" s="57"/>
      <c r="CE59" s="55"/>
      <c r="CF59" s="52"/>
    </row>
    <row r="60" spans="1:84" ht="21" x14ac:dyDescent="0.2">
      <c r="A60" s="114">
        <v>54</v>
      </c>
      <c r="B60" s="43" t="s">
        <v>519</v>
      </c>
      <c r="C60" s="44" t="s">
        <v>521</v>
      </c>
      <c r="D60" s="47" t="s">
        <v>552</v>
      </c>
      <c r="E60" s="44"/>
      <c r="F60" s="44"/>
      <c r="G60" s="44"/>
      <c r="H60" s="44"/>
      <c r="I60" s="44"/>
      <c r="J60" s="52"/>
      <c r="K60" s="53"/>
      <c r="L60" s="53"/>
      <c r="M60" s="53"/>
      <c r="N60" s="53"/>
      <c r="O60" s="54"/>
      <c r="P60" s="44"/>
      <c r="Q60" s="52"/>
      <c r="R60" s="44"/>
      <c r="S60" s="55"/>
      <c r="T60" s="55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  <c r="BF60" s="53"/>
      <c r="BG60" s="53"/>
      <c r="BH60" s="53"/>
      <c r="BI60" s="53"/>
      <c r="BJ60" s="44"/>
      <c r="BK60" s="55"/>
      <c r="BL60" s="55"/>
      <c r="BM60" s="55"/>
      <c r="BN60" s="55"/>
      <c r="BO60" s="136"/>
      <c r="BP60" s="55"/>
      <c r="BQ60" s="58"/>
      <c r="BR60" s="58"/>
      <c r="BS60" s="58"/>
      <c r="BT60" s="58"/>
      <c r="BU60" s="58"/>
      <c r="BV60" s="58"/>
      <c r="BW60" s="58"/>
      <c r="BX60" s="58"/>
      <c r="BY60" s="58"/>
      <c r="BZ60" s="58"/>
      <c r="CA60" s="58"/>
      <c r="CB60" s="65"/>
      <c r="CC60" s="58"/>
      <c r="CD60" s="58"/>
      <c r="CE60" s="55"/>
      <c r="CF60" s="52"/>
    </row>
    <row r="61" spans="1:84" ht="21" x14ac:dyDescent="0.2">
      <c r="A61" s="114">
        <v>55</v>
      </c>
      <c r="B61" s="43" t="s">
        <v>520</v>
      </c>
      <c r="C61" s="44" t="s">
        <v>522</v>
      </c>
      <c r="D61" s="47" t="s">
        <v>552</v>
      </c>
      <c r="E61" s="44"/>
      <c r="F61" s="44"/>
      <c r="G61" s="44"/>
      <c r="H61" s="44"/>
      <c r="I61" s="44"/>
      <c r="J61" s="52"/>
      <c r="K61" s="53"/>
      <c r="L61" s="53"/>
      <c r="M61" s="53"/>
      <c r="N61" s="53"/>
      <c r="O61" s="54"/>
      <c r="P61" s="44"/>
      <c r="Q61" s="52"/>
      <c r="R61" s="44"/>
      <c r="S61" s="55"/>
      <c r="T61" s="55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44"/>
      <c r="BK61" s="55"/>
      <c r="BL61" s="55"/>
      <c r="BM61" s="55"/>
      <c r="BN61" s="55"/>
      <c r="BO61" s="136"/>
      <c r="BP61" s="55"/>
      <c r="BQ61" s="58"/>
      <c r="BR61" s="58"/>
      <c r="BS61" s="58"/>
      <c r="BT61" s="58"/>
      <c r="BU61" s="58"/>
      <c r="BV61" s="58"/>
      <c r="BW61" s="58"/>
      <c r="BX61" s="58"/>
      <c r="BY61" s="58"/>
      <c r="BZ61" s="58"/>
      <c r="CA61" s="58"/>
      <c r="CB61" s="65"/>
      <c r="CC61" s="58"/>
      <c r="CD61" s="58"/>
      <c r="CE61" s="55"/>
      <c r="CF61" s="52"/>
    </row>
    <row r="62" spans="1:84" ht="21" x14ac:dyDescent="0.2">
      <c r="A62" s="114">
        <v>56</v>
      </c>
      <c r="B62" s="45" t="s">
        <v>523</v>
      </c>
      <c r="C62" s="44" t="s">
        <v>524</v>
      </c>
      <c r="D62" s="47" t="s">
        <v>552</v>
      </c>
      <c r="E62" s="44"/>
      <c r="F62" s="44"/>
      <c r="G62" s="44"/>
      <c r="H62" s="44"/>
      <c r="I62" s="44"/>
      <c r="J62" s="52"/>
      <c r="K62" s="53"/>
      <c r="L62" s="53"/>
      <c r="M62" s="53"/>
      <c r="N62" s="53"/>
      <c r="O62" s="54"/>
      <c r="P62" s="44"/>
      <c r="Q62" s="52"/>
      <c r="R62" s="44"/>
      <c r="S62" s="55"/>
      <c r="T62" s="55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44"/>
      <c r="BK62" s="55"/>
      <c r="BL62" s="55"/>
      <c r="BM62" s="55"/>
      <c r="BN62" s="55"/>
      <c r="BO62" s="136"/>
      <c r="BP62" s="55"/>
      <c r="BQ62" s="58"/>
      <c r="BR62" s="58"/>
      <c r="BS62" s="58"/>
      <c r="BT62" s="58"/>
      <c r="BU62" s="58"/>
      <c r="BV62" s="58"/>
      <c r="BW62" s="58"/>
      <c r="BX62" s="58"/>
      <c r="BY62" s="58"/>
      <c r="BZ62" s="58"/>
      <c r="CA62" s="58"/>
      <c r="CB62" s="65"/>
      <c r="CC62" s="58"/>
      <c r="CD62" s="58"/>
      <c r="CE62" s="55"/>
      <c r="CF62" s="52"/>
    </row>
    <row r="63" spans="1:84" ht="21" x14ac:dyDescent="0.2">
      <c r="A63" s="114">
        <v>57</v>
      </c>
      <c r="B63" s="46" t="s">
        <v>525</v>
      </c>
      <c r="C63" s="44" t="s">
        <v>526</v>
      </c>
      <c r="D63" s="47" t="s">
        <v>552</v>
      </c>
      <c r="E63" s="44"/>
      <c r="F63" s="44"/>
      <c r="G63" s="44"/>
      <c r="H63" s="44"/>
      <c r="I63" s="44"/>
      <c r="J63" s="52"/>
      <c r="K63" s="53"/>
      <c r="L63" s="53"/>
      <c r="M63" s="53"/>
      <c r="N63" s="53"/>
      <c r="O63" s="54"/>
      <c r="P63" s="44"/>
      <c r="Q63" s="52"/>
      <c r="R63" s="44"/>
      <c r="S63" s="55"/>
      <c r="T63" s="55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44"/>
      <c r="BK63" s="55"/>
      <c r="BL63" s="55"/>
      <c r="BM63" s="55"/>
      <c r="BN63" s="55"/>
      <c r="BO63" s="136"/>
      <c r="BP63" s="55"/>
      <c r="BQ63" s="58"/>
      <c r="BR63" s="58"/>
      <c r="BS63" s="58"/>
      <c r="BT63" s="58"/>
      <c r="BU63" s="58"/>
      <c r="BV63" s="58"/>
      <c r="BW63" s="58"/>
      <c r="BX63" s="58"/>
      <c r="BY63" s="58"/>
      <c r="BZ63" s="58"/>
      <c r="CA63" s="58"/>
      <c r="CB63" s="65"/>
      <c r="CC63" s="58"/>
      <c r="CD63" s="58"/>
      <c r="CE63" s="55"/>
      <c r="CF63" s="52"/>
    </row>
    <row r="64" spans="1:84" ht="21" x14ac:dyDescent="0.2">
      <c r="A64" s="114">
        <v>58</v>
      </c>
      <c r="B64" s="43" t="s">
        <v>527</v>
      </c>
      <c r="C64" s="44" t="s">
        <v>528</v>
      </c>
      <c r="D64" s="47" t="s">
        <v>552</v>
      </c>
      <c r="E64" s="44"/>
      <c r="F64" s="44"/>
      <c r="G64" s="44"/>
      <c r="H64" s="44"/>
      <c r="I64" s="44"/>
      <c r="J64" s="52"/>
      <c r="K64" s="53"/>
      <c r="L64" s="53"/>
      <c r="M64" s="53"/>
      <c r="N64" s="53"/>
      <c r="O64" s="54"/>
      <c r="P64" s="44"/>
      <c r="Q64" s="52"/>
      <c r="R64" s="44"/>
      <c r="S64" s="55"/>
      <c r="T64" s="55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44"/>
      <c r="BK64" s="55"/>
      <c r="BL64" s="55"/>
      <c r="BM64" s="55"/>
      <c r="BN64" s="55"/>
      <c r="BO64" s="136"/>
      <c r="BP64" s="55"/>
      <c r="BQ64" s="58"/>
      <c r="BR64" s="58"/>
      <c r="BS64" s="58"/>
      <c r="BT64" s="58"/>
      <c r="BU64" s="58"/>
      <c r="BV64" s="58"/>
      <c r="BW64" s="58"/>
      <c r="BX64" s="58"/>
      <c r="BY64" s="58"/>
      <c r="BZ64" s="58"/>
      <c r="CA64" s="58"/>
      <c r="CB64" s="65"/>
      <c r="CC64" s="58"/>
      <c r="CD64" s="58"/>
      <c r="CE64" s="55"/>
      <c r="CF64" s="52"/>
    </row>
    <row r="65" spans="1:84" ht="21" x14ac:dyDescent="0.2">
      <c r="A65" s="114">
        <v>59</v>
      </c>
      <c r="B65" s="43" t="s">
        <v>529</v>
      </c>
      <c r="C65" s="44" t="s">
        <v>530</v>
      </c>
      <c r="D65" s="44" t="s">
        <v>551</v>
      </c>
      <c r="E65" s="44"/>
      <c r="F65" s="44"/>
      <c r="G65" s="44"/>
      <c r="H65" s="44"/>
      <c r="I65" s="44"/>
      <c r="J65" s="52"/>
      <c r="K65" s="53"/>
      <c r="L65" s="53"/>
      <c r="M65" s="53"/>
      <c r="N65" s="53"/>
      <c r="O65" s="54"/>
      <c r="P65" s="44"/>
      <c r="Q65" s="52"/>
      <c r="R65" s="44"/>
      <c r="S65" s="55"/>
      <c r="T65" s="55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44"/>
      <c r="BK65" s="55"/>
      <c r="BL65" s="55"/>
      <c r="BM65" s="55"/>
      <c r="BN65" s="55"/>
      <c r="BO65" s="136"/>
      <c r="BP65" s="55"/>
      <c r="BQ65" s="58"/>
      <c r="BR65" s="58"/>
      <c r="BS65" s="58"/>
      <c r="BT65" s="58"/>
      <c r="BU65" s="58"/>
      <c r="BV65" s="58"/>
      <c r="BW65" s="58"/>
      <c r="BX65" s="58"/>
      <c r="BY65" s="58"/>
      <c r="BZ65" s="58"/>
      <c r="CA65" s="58"/>
      <c r="CB65" s="65"/>
      <c r="CC65" s="58"/>
      <c r="CD65" s="58"/>
      <c r="CE65" s="55"/>
      <c r="CF65" s="52"/>
    </row>
    <row r="66" spans="1:84" ht="21" x14ac:dyDescent="0.2">
      <c r="A66" s="114">
        <v>60</v>
      </c>
      <c r="B66" s="43" t="s">
        <v>531</v>
      </c>
      <c r="C66" s="44" t="s">
        <v>532</v>
      </c>
      <c r="D66" s="44" t="s">
        <v>551</v>
      </c>
      <c r="E66" s="44"/>
      <c r="F66" s="44"/>
      <c r="G66" s="44"/>
      <c r="H66" s="44"/>
      <c r="I66" s="44"/>
      <c r="J66" s="52"/>
      <c r="K66" s="53"/>
      <c r="L66" s="53"/>
      <c r="M66" s="53"/>
      <c r="N66" s="53"/>
      <c r="O66" s="54"/>
      <c r="P66" s="44"/>
      <c r="Q66" s="52"/>
      <c r="R66" s="44"/>
      <c r="S66" s="55"/>
      <c r="T66" s="55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44"/>
      <c r="BK66" s="55"/>
      <c r="BL66" s="55"/>
      <c r="BM66" s="55"/>
      <c r="BN66" s="55"/>
      <c r="BO66" s="136"/>
      <c r="BP66" s="55"/>
      <c r="BQ66" s="58"/>
      <c r="BR66" s="58"/>
      <c r="BS66" s="58"/>
      <c r="BT66" s="58"/>
      <c r="BU66" s="58"/>
      <c r="BV66" s="58"/>
      <c r="BW66" s="58"/>
      <c r="BX66" s="58"/>
      <c r="BY66" s="58"/>
      <c r="BZ66" s="58"/>
      <c r="CA66" s="58"/>
      <c r="CB66" s="65"/>
      <c r="CC66" s="58"/>
      <c r="CD66" s="58"/>
      <c r="CE66" s="55"/>
      <c r="CF66" s="52"/>
    </row>
    <row r="67" spans="1:84" ht="21" x14ac:dyDescent="0.2">
      <c r="A67" s="114">
        <v>61</v>
      </c>
      <c r="B67" s="43" t="s">
        <v>533</v>
      </c>
      <c r="C67" s="44" t="s">
        <v>535</v>
      </c>
      <c r="D67" s="47" t="s">
        <v>552</v>
      </c>
      <c r="E67" s="44"/>
      <c r="F67" s="44"/>
      <c r="G67" s="44"/>
      <c r="H67" s="44"/>
      <c r="I67" s="44"/>
      <c r="J67" s="52"/>
      <c r="K67" s="53"/>
      <c r="L67" s="53"/>
      <c r="M67" s="53"/>
      <c r="N67" s="53"/>
      <c r="O67" s="54"/>
      <c r="P67" s="44"/>
      <c r="Q67" s="52"/>
      <c r="R67" s="44"/>
      <c r="S67" s="55"/>
      <c r="T67" s="55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44"/>
      <c r="BK67" s="55"/>
      <c r="BL67" s="55"/>
      <c r="BM67" s="55"/>
      <c r="BN67" s="55"/>
      <c r="BO67" s="136"/>
      <c r="BP67" s="55"/>
      <c r="BQ67" s="58"/>
      <c r="BR67" s="58"/>
      <c r="BS67" s="58"/>
      <c r="BT67" s="58"/>
      <c r="BU67" s="58"/>
      <c r="BV67" s="58"/>
      <c r="BW67" s="58"/>
      <c r="BX67" s="58"/>
      <c r="BY67" s="58"/>
      <c r="BZ67" s="58"/>
      <c r="CA67" s="58"/>
      <c r="CB67" s="65"/>
      <c r="CC67" s="58"/>
      <c r="CD67" s="58"/>
      <c r="CE67" s="55"/>
      <c r="CF67" s="52"/>
    </row>
    <row r="68" spans="1:84" ht="21" x14ac:dyDescent="0.2">
      <c r="A68" s="114">
        <v>62</v>
      </c>
      <c r="B68" s="43" t="s">
        <v>534</v>
      </c>
      <c r="C68" s="44" t="s">
        <v>536</v>
      </c>
      <c r="D68" s="47" t="s">
        <v>552</v>
      </c>
      <c r="E68" s="44"/>
      <c r="F68" s="44"/>
      <c r="G68" s="44"/>
      <c r="H68" s="44"/>
      <c r="I68" s="44"/>
      <c r="J68" s="52"/>
      <c r="K68" s="53"/>
      <c r="L68" s="53"/>
      <c r="M68" s="53"/>
      <c r="N68" s="53"/>
      <c r="O68" s="54"/>
      <c r="P68" s="44"/>
      <c r="Q68" s="52"/>
      <c r="R68" s="44"/>
      <c r="S68" s="55"/>
      <c r="T68" s="55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44"/>
      <c r="BK68" s="55"/>
      <c r="BL68" s="55"/>
      <c r="BM68" s="55"/>
      <c r="BN68" s="55"/>
      <c r="BO68" s="136"/>
      <c r="BP68" s="55"/>
      <c r="BQ68" s="58"/>
      <c r="BR68" s="58"/>
      <c r="BS68" s="58"/>
      <c r="BT68" s="58"/>
      <c r="BU68" s="58"/>
      <c r="BV68" s="58"/>
      <c r="BW68" s="58"/>
      <c r="BX68" s="58"/>
      <c r="BY68" s="58"/>
      <c r="BZ68" s="58"/>
      <c r="CA68" s="58"/>
      <c r="CB68" s="65"/>
      <c r="CC68" s="58"/>
      <c r="CD68" s="58"/>
      <c r="CE68" s="55"/>
      <c r="CF68" s="52"/>
    </row>
    <row r="69" spans="1:84" ht="21" x14ac:dyDescent="0.2">
      <c r="A69" s="114">
        <v>63</v>
      </c>
      <c r="B69" s="46" t="s">
        <v>537</v>
      </c>
      <c r="C69" s="44" t="s">
        <v>539</v>
      </c>
      <c r="D69" s="47" t="s">
        <v>552</v>
      </c>
      <c r="E69" s="44"/>
      <c r="F69" s="44"/>
      <c r="G69" s="44"/>
      <c r="H69" s="44"/>
      <c r="I69" s="44"/>
      <c r="J69" s="52"/>
      <c r="K69" s="53"/>
      <c r="L69" s="53"/>
      <c r="M69" s="53"/>
      <c r="N69" s="53"/>
      <c r="O69" s="54"/>
      <c r="P69" s="44"/>
      <c r="Q69" s="52"/>
      <c r="R69" s="44"/>
      <c r="S69" s="55"/>
      <c r="T69" s="55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44"/>
      <c r="BK69" s="55"/>
      <c r="BL69" s="55"/>
      <c r="BM69" s="55"/>
      <c r="BN69" s="55"/>
      <c r="BO69" s="136"/>
      <c r="BP69" s="55"/>
      <c r="BQ69" s="58"/>
      <c r="BR69" s="58"/>
      <c r="BS69" s="58"/>
      <c r="BT69" s="58"/>
      <c r="BU69" s="58"/>
      <c r="BV69" s="58"/>
      <c r="BW69" s="58"/>
      <c r="BX69" s="58"/>
      <c r="BY69" s="58"/>
      <c r="BZ69" s="58"/>
      <c r="CA69" s="58"/>
      <c r="CB69" s="65"/>
      <c r="CC69" s="58"/>
      <c r="CD69" s="58"/>
      <c r="CE69" s="55"/>
      <c r="CF69" s="52"/>
    </row>
    <row r="70" spans="1:84" ht="21" x14ac:dyDescent="0.2">
      <c r="A70" s="114">
        <v>64</v>
      </c>
      <c r="B70" s="43" t="s">
        <v>538</v>
      </c>
      <c r="C70" s="44" t="s">
        <v>540</v>
      </c>
      <c r="D70" s="44" t="s">
        <v>551</v>
      </c>
      <c r="E70" s="44"/>
      <c r="F70" s="44"/>
      <c r="G70" s="44"/>
      <c r="H70" s="44"/>
      <c r="I70" s="44"/>
      <c r="J70" s="52"/>
      <c r="K70" s="53"/>
      <c r="L70" s="53"/>
      <c r="M70" s="53"/>
      <c r="N70" s="53"/>
      <c r="O70" s="54"/>
      <c r="P70" s="44"/>
      <c r="Q70" s="52"/>
      <c r="R70" s="44"/>
      <c r="S70" s="55"/>
      <c r="T70" s="55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44"/>
      <c r="BK70" s="55"/>
      <c r="BL70" s="55"/>
      <c r="BM70" s="55"/>
      <c r="BN70" s="55"/>
      <c r="BO70" s="136"/>
      <c r="BP70" s="55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65"/>
      <c r="CC70" s="58"/>
      <c r="CD70" s="58"/>
      <c r="CE70" s="55"/>
      <c r="CF70" s="52"/>
    </row>
    <row r="71" spans="1:84" ht="21" x14ac:dyDescent="0.2">
      <c r="A71" s="114">
        <v>65</v>
      </c>
      <c r="B71" s="46" t="s">
        <v>541</v>
      </c>
      <c r="C71" s="44" t="s">
        <v>542</v>
      </c>
      <c r="D71" s="47" t="s">
        <v>552</v>
      </c>
      <c r="E71" s="44"/>
      <c r="F71" s="44"/>
      <c r="G71" s="44"/>
      <c r="H71" s="44"/>
      <c r="I71" s="44"/>
      <c r="J71" s="52"/>
      <c r="K71" s="53"/>
      <c r="L71" s="53"/>
      <c r="M71" s="53"/>
      <c r="N71" s="53"/>
      <c r="O71" s="54"/>
      <c r="P71" s="44"/>
      <c r="Q71" s="52"/>
      <c r="R71" s="44"/>
      <c r="S71" s="55"/>
      <c r="T71" s="55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44"/>
      <c r="BK71" s="55"/>
      <c r="BL71" s="55"/>
      <c r="BM71" s="55"/>
      <c r="BN71" s="55"/>
      <c r="BO71" s="136"/>
      <c r="BP71" s="55"/>
      <c r="BQ71" s="58"/>
      <c r="BR71" s="58"/>
      <c r="BS71" s="58"/>
      <c r="BT71" s="58"/>
      <c r="BU71" s="58"/>
      <c r="BV71" s="58"/>
      <c r="BW71" s="58"/>
      <c r="BX71" s="58"/>
      <c r="BY71" s="58"/>
      <c r="BZ71" s="58"/>
      <c r="CA71" s="58"/>
      <c r="CB71" s="65"/>
      <c r="CC71" s="58"/>
      <c r="CD71" s="58"/>
      <c r="CE71" s="55"/>
      <c r="CF71" s="52"/>
    </row>
    <row r="72" spans="1:84" ht="21" x14ac:dyDescent="0.2">
      <c r="A72" s="114">
        <v>66</v>
      </c>
      <c r="B72" s="46" t="s">
        <v>543</v>
      </c>
      <c r="C72" s="44" t="s">
        <v>544</v>
      </c>
      <c r="D72" s="47" t="s">
        <v>552</v>
      </c>
      <c r="E72" s="44"/>
      <c r="F72" s="44"/>
      <c r="G72" s="44"/>
      <c r="H72" s="44"/>
      <c r="I72" s="44"/>
      <c r="J72" s="52"/>
      <c r="K72" s="53"/>
      <c r="L72" s="53"/>
      <c r="M72" s="53"/>
      <c r="N72" s="53"/>
      <c r="O72" s="54"/>
      <c r="P72" s="44"/>
      <c r="Q72" s="52"/>
      <c r="R72" s="44"/>
      <c r="S72" s="55"/>
      <c r="T72" s="55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44"/>
      <c r="BK72" s="55"/>
      <c r="BL72" s="55"/>
      <c r="BM72" s="55"/>
      <c r="BN72" s="55"/>
      <c r="BO72" s="136"/>
      <c r="BP72" s="55"/>
      <c r="BQ72" s="58"/>
      <c r="BR72" s="58"/>
      <c r="BS72" s="58"/>
      <c r="BT72" s="58"/>
      <c r="BU72" s="58"/>
      <c r="BV72" s="58"/>
      <c r="BW72" s="58"/>
      <c r="BX72" s="58"/>
      <c r="BY72" s="58"/>
      <c r="BZ72" s="58"/>
      <c r="CA72" s="58"/>
      <c r="CB72" s="65"/>
      <c r="CC72" s="58"/>
      <c r="CD72" s="58"/>
      <c r="CE72" s="55"/>
      <c r="CF72" s="52"/>
    </row>
    <row r="73" spans="1:84" ht="21" x14ac:dyDescent="0.2">
      <c r="A73" s="114">
        <v>67</v>
      </c>
      <c r="B73" s="43" t="s">
        <v>545</v>
      </c>
      <c r="C73" s="44" t="s">
        <v>546</v>
      </c>
      <c r="D73" s="47" t="s">
        <v>552</v>
      </c>
      <c r="E73" s="44"/>
      <c r="F73" s="44"/>
      <c r="G73" s="44"/>
      <c r="H73" s="44"/>
      <c r="I73" s="44"/>
      <c r="J73" s="52"/>
      <c r="K73" s="53"/>
      <c r="L73" s="53"/>
      <c r="M73" s="53"/>
      <c r="N73" s="53"/>
      <c r="O73" s="54"/>
      <c r="P73" s="44"/>
      <c r="Q73" s="52"/>
      <c r="R73" s="44"/>
      <c r="S73" s="55"/>
      <c r="T73" s="55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44"/>
      <c r="BK73" s="55"/>
      <c r="BL73" s="55"/>
      <c r="BM73" s="55"/>
      <c r="BN73" s="55"/>
      <c r="BO73" s="136"/>
      <c r="BP73" s="55"/>
      <c r="BQ73" s="58"/>
      <c r="BR73" s="58"/>
      <c r="BS73" s="58"/>
      <c r="BT73" s="58"/>
      <c r="BU73" s="58"/>
      <c r="BV73" s="58"/>
      <c r="BW73" s="58"/>
      <c r="BX73" s="58"/>
      <c r="BY73" s="58"/>
      <c r="BZ73" s="58"/>
      <c r="CA73" s="58"/>
      <c r="CB73" s="65"/>
      <c r="CC73" s="58"/>
      <c r="CD73" s="58"/>
      <c r="CE73" s="55"/>
      <c r="CF73" s="52"/>
    </row>
    <row r="74" spans="1:84" ht="21" x14ac:dyDescent="0.2">
      <c r="A74" s="114">
        <v>68</v>
      </c>
      <c r="B74" s="43" t="s">
        <v>547</v>
      </c>
      <c r="C74" s="44" t="s">
        <v>549</v>
      </c>
      <c r="D74" s="47" t="s">
        <v>552</v>
      </c>
      <c r="E74" s="44"/>
      <c r="F74" s="44"/>
      <c r="G74" s="44"/>
      <c r="H74" s="44"/>
      <c r="I74" s="44"/>
      <c r="J74" s="52"/>
      <c r="K74" s="53"/>
      <c r="L74" s="53"/>
      <c r="M74" s="53"/>
      <c r="N74" s="53"/>
      <c r="O74" s="54"/>
      <c r="P74" s="44"/>
      <c r="Q74" s="52"/>
      <c r="R74" s="44"/>
      <c r="S74" s="55"/>
      <c r="T74" s="55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44"/>
      <c r="BK74" s="55"/>
      <c r="BL74" s="55"/>
      <c r="BM74" s="55"/>
      <c r="BN74" s="55"/>
      <c r="BO74" s="136"/>
      <c r="BP74" s="55"/>
      <c r="BQ74" s="58"/>
      <c r="BR74" s="58"/>
      <c r="BS74" s="58"/>
      <c r="BT74" s="58"/>
      <c r="BU74" s="58"/>
      <c r="BV74" s="58"/>
      <c r="BW74" s="58"/>
      <c r="BX74" s="58"/>
      <c r="BY74" s="58"/>
      <c r="BZ74" s="58"/>
      <c r="CA74" s="58"/>
      <c r="CB74" s="65"/>
      <c r="CC74" s="58"/>
      <c r="CD74" s="58"/>
      <c r="CE74" s="55"/>
      <c r="CF74" s="52"/>
    </row>
    <row r="75" spans="1:84" ht="21.75" thickBot="1" x14ac:dyDescent="0.25">
      <c r="A75" s="114">
        <v>69</v>
      </c>
      <c r="B75" s="49" t="s">
        <v>548</v>
      </c>
      <c r="C75" s="50" t="s">
        <v>550</v>
      </c>
      <c r="D75" s="51" t="s">
        <v>552</v>
      </c>
      <c r="E75" s="50"/>
      <c r="F75" s="50"/>
      <c r="G75" s="50"/>
      <c r="H75" s="50"/>
      <c r="I75" s="50"/>
      <c r="J75" s="59"/>
      <c r="K75" s="60"/>
      <c r="L75" s="60"/>
      <c r="M75" s="60"/>
      <c r="N75" s="60"/>
      <c r="O75" s="61"/>
      <c r="P75" s="50"/>
      <c r="Q75" s="59"/>
      <c r="R75" s="50"/>
      <c r="S75" s="62"/>
      <c r="T75" s="62"/>
      <c r="U75" s="60"/>
      <c r="V75" s="60"/>
      <c r="W75" s="60"/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N75" s="60"/>
      <c r="AO75" s="60"/>
      <c r="AP75" s="60"/>
      <c r="AQ75" s="60"/>
      <c r="AR75" s="60"/>
      <c r="AS75" s="60"/>
      <c r="AT75" s="60"/>
      <c r="AU75" s="60"/>
      <c r="AV75" s="60"/>
      <c r="AW75" s="60"/>
      <c r="AX75" s="60"/>
      <c r="AY75" s="60"/>
      <c r="AZ75" s="60"/>
      <c r="BA75" s="60"/>
      <c r="BB75" s="60"/>
      <c r="BC75" s="60"/>
      <c r="BD75" s="60"/>
      <c r="BE75" s="60"/>
      <c r="BF75" s="60"/>
      <c r="BG75" s="60"/>
      <c r="BH75" s="60"/>
      <c r="BI75" s="60"/>
      <c r="BJ75" s="50"/>
      <c r="BK75" s="62"/>
      <c r="BL75" s="62"/>
      <c r="BM75" s="62"/>
      <c r="BN75" s="62"/>
      <c r="BO75" s="138"/>
      <c r="BP75" s="62"/>
      <c r="BQ75" s="63"/>
      <c r="BR75" s="63"/>
      <c r="BS75" s="63"/>
      <c r="BT75" s="63"/>
      <c r="BU75" s="63"/>
      <c r="BV75" s="63"/>
      <c r="BW75" s="63"/>
      <c r="BX75" s="63"/>
      <c r="BY75" s="63"/>
      <c r="BZ75" s="63"/>
      <c r="CA75" s="63"/>
      <c r="CB75" s="66"/>
      <c r="CC75" s="63"/>
      <c r="CD75" s="63"/>
      <c r="CE75" s="62"/>
      <c r="CF75" s="59"/>
    </row>
    <row r="76" spans="1:84" ht="24" x14ac:dyDescent="0.2">
      <c r="A76" s="139"/>
      <c r="B76" s="140" t="s">
        <v>553</v>
      </c>
      <c r="C76" s="205" t="s">
        <v>646</v>
      </c>
      <c r="D76" s="116"/>
      <c r="E76" s="116"/>
      <c r="F76" s="116"/>
      <c r="G76" s="116"/>
      <c r="H76" s="116"/>
      <c r="I76" s="116"/>
      <c r="J76" s="117"/>
      <c r="K76" s="118"/>
      <c r="L76" s="118"/>
      <c r="M76" s="118"/>
      <c r="N76" s="118"/>
      <c r="O76" s="119"/>
      <c r="P76" s="116"/>
      <c r="Q76" s="117"/>
      <c r="R76" s="116"/>
      <c r="S76" s="120"/>
      <c r="T76" s="120"/>
      <c r="U76" s="118"/>
      <c r="V76" s="118"/>
      <c r="W76" s="118"/>
      <c r="X76" s="118"/>
      <c r="Y76" s="118"/>
      <c r="Z76" s="118"/>
      <c r="AA76" s="118"/>
      <c r="AB76" s="118"/>
      <c r="AC76" s="118"/>
      <c r="AD76" s="118"/>
      <c r="AE76" s="118"/>
      <c r="AF76" s="118"/>
      <c r="AG76" s="118"/>
      <c r="AH76" s="118"/>
      <c r="AI76" s="118"/>
      <c r="AJ76" s="118"/>
      <c r="AK76" s="118"/>
      <c r="AL76" s="118"/>
      <c r="AM76" s="118"/>
      <c r="AN76" s="118"/>
      <c r="AO76" s="118"/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  <c r="BH76" s="118"/>
      <c r="BI76" s="121" t="s">
        <v>495</v>
      </c>
      <c r="BJ76" s="122">
        <f>SUM(BJ7:BJ75)</f>
        <v>10138292.039999999</v>
      </c>
      <c r="BK76" s="123" t="s">
        <v>499</v>
      </c>
      <c r="BL76" s="120"/>
      <c r="BM76" s="120"/>
      <c r="BN76" s="120"/>
      <c r="BO76" s="121" t="s">
        <v>495</v>
      </c>
      <c r="BP76" s="123">
        <f>SUM(BP7:BP75)</f>
        <v>3277800</v>
      </c>
      <c r="BQ76" s="123" t="s">
        <v>499</v>
      </c>
      <c r="BR76" s="124"/>
      <c r="BS76" s="124"/>
      <c r="BT76" s="124"/>
      <c r="BU76" s="124"/>
      <c r="BV76" s="124"/>
      <c r="BW76" s="124"/>
      <c r="BX76" s="121" t="s">
        <v>495</v>
      </c>
      <c r="BY76" s="123">
        <f>SUM(BY7:BY75)</f>
        <v>1808310</v>
      </c>
      <c r="BZ76" s="123" t="s">
        <v>499</v>
      </c>
      <c r="CA76" s="124"/>
      <c r="CB76" s="125">
        <f>SUM(CB7:CB75)</f>
        <v>9436608</v>
      </c>
      <c r="CC76" s="124">
        <f>SUM(CC7:CC75)</f>
        <v>11607782.039999999</v>
      </c>
      <c r="CD76" s="208" t="s">
        <v>504</v>
      </c>
      <c r="CE76" s="123">
        <f>COUNTIF(CE7:CE75,"เพิ่มขึ้น")</f>
        <v>46</v>
      </c>
      <c r="CF76" s="152"/>
    </row>
    <row r="77" spans="1:84" ht="24.75" thickBot="1" x14ac:dyDescent="0.25">
      <c r="A77" s="141"/>
      <c r="B77" s="142"/>
      <c r="C77" s="206"/>
      <c r="D77" s="126"/>
      <c r="E77" s="126"/>
      <c r="F77" s="126"/>
      <c r="G77" s="126"/>
      <c r="H77" s="126"/>
      <c r="I77" s="126"/>
      <c r="J77" s="127"/>
      <c r="K77" s="83"/>
      <c r="L77" s="83"/>
      <c r="M77" s="83"/>
      <c r="N77" s="83"/>
      <c r="O77" s="128"/>
      <c r="P77" s="126"/>
      <c r="Q77" s="127"/>
      <c r="R77" s="126"/>
      <c r="S77" s="129"/>
      <c r="T77" s="129"/>
      <c r="U77" s="83"/>
      <c r="V77" s="83"/>
      <c r="W77" s="83"/>
      <c r="X77" s="83"/>
      <c r="Y77" s="83"/>
      <c r="Z77" s="83"/>
      <c r="AA77" s="83"/>
      <c r="AB77" s="83"/>
      <c r="AC77" s="83"/>
      <c r="AD77" s="83"/>
      <c r="AE77" s="83"/>
      <c r="AF77" s="83"/>
      <c r="AG77" s="83"/>
      <c r="AH77" s="83"/>
      <c r="AI77" s="83"/>
      <c r="AJ77" s="83"/>
      <c r="AK77" s="83"/>
      <c r="AL77" s="83"/>
      <c r="AM77" s="83"/>
      <c r="AN77" s="83"/>
      <c r="AO77" s="83"/>
      <c r="AP77" s="83"/>
      <c r="AQ77" s="83"/>
      <c r="AR77" s="83"/>
      <c r="AS77" s="83"/>
      <c r="AT77" s="83"/>
      <c r="AU77" s="83"/>
      <c r="AV77" s="83"/>
      <c r="AW77" s="83"/>
      <c r="AX77" s="83"/>
      <c r="AY77" s="83"/>
      <c r="AZ77" s="83"/>
      <c r="BA77" s="83"/>
      <c r="BB77" s="83"/>
      <c r="BC77" s="83"/>
      <c r="BD77" s="83"/>
      <c r="BE77" s="83"/>
      <c r="BF77" s="83"/>
      <c r="BG77" s="83"/>
      <c r="BH77" s="83"/>
      <c r="BI77" s="130" t="s">
        <v>649</v>
      </c>
      <c r="BJ77" s="131">
        <f>AVERAGE(BJ7:BJ57)</f>
        <v>198790.03999999998</v>
      </c>
      <c r="BK77" s="207" t="s">
        <v>499</v>
      </c>
      <c r="BL77" s="129"/>
      <c r="BM77" s="129"/>
      <c r="BN77" s="129"/>
      <c r="BO77" s="130" t="s">
        <v>649</v>
      </c>
      <c r="BP77" s="207">
        <f>AVERAGE(BP7:BP57)</f>
        <v>64270.588235294119</v>
      </c>
      <c r="BQ77" s="207" t="s">
        <v>499</v>
      </c>
      <c r="BR77" s="132"/>
      <c r="BS77" s="132"/>
      <c r="BT77" s="132"/>
      <c r="BU77" s="132"/>
      <c r="BV77" s="132"/>
      <c r="BW77" s="132"/>
      <c r="BX77" s="130" t="s">
        <v>649</v>
      </c>
      <c r="BY77" s="207">
        <f>AVERAGE(BY7:BY57)</f>
        <v>35457.058823529413</v>
      </c>
      <c r="BZ77" s="207" t="s">
        <v>499</v>
      </c>
      <c r="CA77" s="132"/>
      <c r="CB77" s="133"/>
      <c r="CC77" s="132"/>
      <c r="CD77" s="209" t="s">
        <v>505</v>
      </c>
      <c r="CE77" s="207">
        <f>COUNTIF(CE7:CE75,"ลดลง")</f>
        <v>5</v>
      </c>
      <c r="CF77" s="153"/>
    </row>
    <row r="78" spans="1:84" ht="15.75" customHeight="1" x14ac:dyDescent="0.2">
      <c r="A78" s="9"/>
      <c r="B78" s="9"/>
      <c r="C78" s="9"/>
      <c r="D78" s="9"/>
      <c r="E78" s="9"/>
      <c r="F78" s="9"/>
      <c r="G78" s="9"/>
      <c r="H78" s="9"/>
      <c r="I78" s="9"/>
      <c r="J78" s="38"/>
      <c r="K78" s="39"/>
      <c r="L78" s="39"/>
      <c r="M78" s="39"/>
      <c r="N78" s="39"/>
      <c r="O78" s="40"/>
      <c r="P78" s="9"/>
      <c r="Q78" s="38"/>
      <c r="R78" s="9"/>
      <c r="S78" s="41"/>
      <c r="T78" s="41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9"/>
      <c r="BK78" s="41"/>
      <c r="BL78" s="41"/>
      <c r="BM78" s="41"/>
      <c r="BN78" s="41"/>
      <c r="BO78" s="41"/>
      <c r="BP78" s="41"/>
      <c r="BQ78" s="42"/>
      <c r="BR78" s="42"/>
      <c r="BS78" s="42"/>
      <c r="BT78" s="42"/>
      <c r="BU78" s="42"/>
      <c r="BV78" s="42"/>
      <c r="BW78" s="42"/>
      <c r="BX78" s="42"/>
      <c r="BY78" s="42"/>
      <c r="BZ78" s="42"/>
      <c r="CA78" s="42"/>
      <c r="CB78" s="67"/>
      <c r="CC78" s="42"/>
      <c r="CD78" s="42"/>
      <c r="CE78" s="41"/>
      <c r="CF78" s="38"/>
    </row>
    <row r="79" spans="1:84" ht="15.75" customHeight="1" x14ac:dyDescent="0.2">
      <c r="A79" s="9"/>
      <c r="B79" s="9"/>
      <c r="C79" s="9"/>
      <c r="D79" s="9"/>
      <c r="E79" s="9"/>
      <c r="F79" s="9"/>
      <c r="G79" s="9"/>
      <c r="H79" s="9"/>
      <c r="I79" s="9"/>
      <c r="J79" s="38"/>
      <c r="K79" s="39"/>
      <c r="L79" s="39"/>
      <c r="M79" s="39"/>
      <c r="N79" s="39"/>
      <c r="O79" s="40"/>
      <c r="P79" s="9"/>
      <c r="Q79" s="38"/>
      <c r="R79" s="9"/>
      <c r="S79" s="41"/>
      <c r="T79" s="41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9"/>
      <c r="BK79" s="41"/>
      <c r="BL79" s="41"/>
      <c r="BM79" s="41"/>
      <c r="BN79" s="41"/>
      <c r="BO79" s="41"/>
      <c r="BP79" s="41"/>
      <c r="BQ79" s="42"/>
      <c r="BR79" s="42"/>
      <c r="BS79" s="42"/>
      <c r="BT79" s="42"/>
      <c r="BU79" s="42"/>
      <c r="BV79" s="42"/>
      <c r="BW79" s="42"/>
      <c r="BX79" s="42"/>
      <c r="BY79" s="42"/>
      <c r="BZ79" s="42"/>
      <c r="CA79" s="42"/>
      <c r="CB79" s="67"/>
      <c r="CC79" s="42"/>
      <c r="CD79" s="42"/>
      <c r="CE79" s="41"/>
      <c r="CF79" s="38"/>
    </row>
    <row r="80" spans="1:84" ht="21" x14ac:dyDescent="0.2">
      <c r="A80" s="9"/>
      <c r="B80" s="9"/>
      <c r="C80" s="9"/>
      <c r="D80" s="9"/>
      <c r="E80" s="9"/>
      <c r="F80" s="9"/>
      <c r="G80" s="9"/>
      <c r="H80" s="9"/>
      <c r="I80" s="9"/>
      <c r="J80" s="38"/>
      <c r="K80" s="39"/>
      <c r="L80" s="39"/>
      <c r="M80" s="39"/>
      <c r="N80" s="39"/>
      <c r="O80" s="40"/>
      <c r="P80" s="9"/>
      <c r="Q80" s="38"/>
      <c r="R80" s="9"/>
      <c r="S80" s="41"/>
      <c r="T80" s="41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9"/>
      <c r="BK80" s="41"/>
      <c r="BL80" s="41"/>
      <c r="BM80" s="41"/>
      <c r="BN80" s="41"/>
      <c r="BO80" s="41"/>
      <c r="BP80" s="41"/>
      <c r="BQ80" s="42"/>
      <c r="BR80" s="42"/>
      <c r="BS80" s="42"/>
      <c r="BT80" s="42"/>
      <c r="BU80" s="42"/>
      <c r="BV80" s="42"/>
      <c r="BW80" s="42"/>
      <c r="BX80" s="42"/>
      <c r="BY80" s="42"/>
      <c r="BZ80" s="42"/>
      <c r="CA80" s="42"/>
      <c r="CB80" s="67"/>
      <c r="CC80" s="42"/>
      <c r="CD80" s="42"/>
      <c r="CE80" s="41"/>
      <c r="CF80" s="38"/>
    </row>
    <row r="81" spans="1:84" ht="21" x14ac:dyDescent="0.2">
      <c r="A81" s="9"/>
      <c r="B81" s="9"/>
      <c r="C81" s="9"/>
      <c r="D81" s="9"/>
      <c r="E81" s="9"/>
      <c r="F81" s="9"/>
      <c r="G81" s="9"/>
      <c r="H81" s="9"/>
      <c r="I81" s="9"/>
      <c r="J81" s="38"/>
      <c r="K81" s="39"/>
      <c r="L81" s="39"/>
      <c r="M81" s="39"/>
      <c r="N81" s="39"/>
      <c r="O81" s="40"/>
      <c r="P81" s="9"/>
      <c r="Q81" s="38"/>
      <c r="R81" s="9"/>
      <c r="S81" s="41"/>
      <c r="T81" s="41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9"/>
      <c r="BK81" s="41"/>
      <c r="BL81" s="41"/>
      <c r="BM81" s="41"/>
      <c r="BN81" s="41"/>
      <c r="BO81" s="41"/>
      <c r="BP81" s="41"/>
      <c r="BQ81" s="42"/>
      <c r="BR81" s="42"/>
      <c r="BS81" s="42"/>
      <c r="BT81" s="42"/>
      <c r="BU81" s="42"/>
      <c r="BV81" s="42"/>
      <c r="BW81" s="42"/>
      <c r="BX81" s="42"/>
      <c r="BY81" s="42"/>
      <c r="BZ81" s="42"/>
      <c r="CA81" s="42"/>
      <c r="CB81" s="67"/>
      <c r="CC81" s="42"/>
      <c r="CD81" s="42"/>
      <c r="CE81" s="41"/>
      <c r="CF81" s="38"/>
    </row>
    <row r="82" spans="1:84" ht="21" x14ac:dyDescent="0.2">
      <c r="A82" s="9"/>
      <c r="B82" s="9"/>
      <c r="C82" s="9"/>
      <c r="D82" s="9"/>
      <c r="E82" s="9"/>
      <c r="F82" s="154"/>
      <c r="G82" s="9"/>
      <c r="H82" s="9"/>
      <c r="I82" s="9"/>
      <c r="J82" s="38"/>
      <c r="K82" s="39"/>
      <c r="L82" s="39"/>
      <c r="M82" s="39"/>
      <c r="N82" s="39"/>
      <c r="O82" s="40"/>
      <c r="P82" s="9"/>
      <c r="Q82" s="38"/>
      <c r="R82" s="9"/>
      <c r="S82" s="41"/>
      <c r="T82" s="41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9"/>
      <c r="BK82" s="41"/>
      <c r="BL82" s="41"/>
      <c r="BM82" s="41"/>
      <c r="BN82" s="41"/>
      <c r="BO82" s="41"/>
      <c r="BP82" s="41"/>
      <c r="BQ82" s="42"/>
      <c r="BR82" s="42"/>
      <c r="BS82" s="42"/>
      <c r="BT82" s="42"/>
      <c r="BU82" s="42"/>
      <c r="BV82" s="42"/>
      <c r="BW82" s="42"/>
      <c r="BX82" s="42"/>
      <c r="BY82" s="42"/>
      <c r="BZ82" s="42"/>
      <c r="CA82" s="42"/>
      <c r="CB82" s="67"/>
      <c r="CC82" s="42"/>
      <c r="CD82" s="42"/>
      <c r="CE82" s="41"/>
      <c r="CF82" s="38"/>
    </row>
    <row r="83" spans="1:84" ht="21" x14ac:dyDescent="0.2">
      <c r="A83" s="9"/>
      <c r="B83" s="9"/>
      <c r="C83" s="9"/>
      <c r="D83" s="9"/>
      <c r="E83" s="9"/>
      <c r="F83" s="9"/>
      <c r="G83" s="9"/>
      <c r="H83" s="9"/>
      <c r="I83" s="9"/>
      <c r="J83" s="38"/>
      <c r="K83" s="39"/>
      <c r="L83" s="39"/>
      <c r="M83" s="39"/>
      <c r="N83" s="39"/>
      <c r="O83" s="40"/>
      <c r="P83" s="9"/>
      <c r="Q83" s="38"/>
      <c r="R83" s="9"/>
      <c r="S83" s="41"/>
      <c r="T83" s="41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9"/>
      <c r="BK83" s="41"/>
      <c r="BL83" s="41"/>
      <c r="BM83" s="41"/>
      <c r="BN83" s="41"/>
      <c r="BO83" s="41"/>
      <c r="BP83" s="41"/>
      <c r="BQ83" s="42"/>
      <c r="BR83" s="42"/>
      <c r="BS83" s="42"/>
      <c r="BT83" s="42"/>
      <c r="BU83" s="42"/>
      <c r="BV83" s="42"/>
      <c r="BW83" s="42"/>
      <c r="BX83" s="42"/>
      <c r="BY83" s="42"/>
      <c r="BZ83" s="42"/>
      <c r="CA83" s="42"/>
      <c r="CB83" s="67"/>
      <c r="CC83" s="42"/>
      <c r="CD83" s="42"/>
      <c r="CE83" s="41"/>
      <c r="CF83" s="38"/>
    </row>
    <row r="84" spans="1:84" ht="21" x14ac:dyDescent="0.2">
      <c r="A84" s="9"/>
      <c r="B84" s="9"/>
      <c r="C84" s="9"/>
      <c r="D84" s="41"/>
      <c r="E84" s="9"/>
      <c r="F84" s="9"/>
      <c r="G84" s="9"/>
      <c r="H84" s="9"/>
      <c r="I84" s="9"/>
      <c r="J84" s="38"/>
      <c r="K84" s="39"/>
      <c r="L84" s="39"/>
      <c r="M84" s="39"/>
      <c r="N84" s="39"/>
      <c r="O84" s="40"/>
      <c r="P84" s="9"/>
      <c r="Q84" s="38"/>
      <c r="R84" s="9"/>
      <c r="S84" s="41"/>
      <c r="T84" s="41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9"/>
      <c r="BK84" s="41"/>
      <c r="BL84" s="41"/>
      <c r="BM84" s="41"/>
      <c r="BN84" s="41"/>
      <c r="BO84" s="41"/>
      <c r="BP84" s="41"/>
      <c r="BQ84" s="42"/>
      <c r="BR84" s="42"/>
      <c r="BS84" s="42"/>
      <c r="BT84" s="42"/>
      <c r="BU84" s="42"/>
      <c r="BV84" s="42"/>
      <c r="BW84" s="42"/>
      <c r="BX84" s="42"/>
      <c r="BY84" s="42"/>
      <c r="BZ84" s="42"/>
      <c r="CA84" s="42"/>
      <c r="CB84" s="67"/>
      <c r="CC84" s="42"/>
      <c r="CD84" s="42"/>
      <c r="CE84" s="41"/>
      <c r="CF84" s="38"/>
    </row>
    <row r="85" spans="1:84" ht="21" x14ac:dyDescent="0.2">
      <c r="A85" s="9"/>
      <c r="B85" s="9"/>
      <c r="C85" s="9"/>
      <c r="D85" s="9"/>
      <c r="E85" s="9"/>
      <c r="F85" s="9"/>
      <c r="G85" s="9"/>
      <c r="H85" s="9"/>
      <c r="I85" s="9"/>
      <c r="J85" s="38"/>
      <c r="K85" s="39"/>
      <c r="L85" s="39"/>
      <c r="M85" s="39"/>
      <c r="N85" s="39"/>
      <c r="O85" s="40"/>
      <c r="P85" s="9"/>
      <c r="Q85" s="38"/>
      <c r="R85" s="9"/>
      <c r="S85" s="41"/>
      <c r="T85" s="41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9"/>
      <c r="BK85" s="41"/>
      <c r="BL85" s="41"/>
      <c r="BM85" s="41"/>
      <c r="BN85" s="41"/>
      <c r="BO85" s="41"/>
      <c r="BP85" s="41"/>
      <c r="BQ85" s="42"/>
      <c r="BR85" s="42"/>
      <c r="BS85" s="42"/>
      <c r="BT85" s="42"/>
      <c r="BU85" s="42"/>
      <c r="BV85" s="42"/>
      <c r="BW85" s="42"/>
      <c r="BX85" s="42"/>
      <c r="BY85" s="42"/>
      <c r="BZ85" s="42"/>
      <c r="CA85" s="42"/>
      <c r="CB85" s="67"/>
      <c r="CC85" s="42"/>
      <c r="CD85" s="42"/>
      <c r="CE85" s="41"/>
      <c r="CF85" s="38"/>
    </row>
    <row r="86" spans="1:84" ht="21" x14ac:dyDescent="0.2">
      <c r="A86" s="9"/>
      <c r="B86" s="9"/>
      <c r="C86" s="9"/>
      <c r="D86" s="9"/>
      <c r="E86" s="9"/>
      <c r="F86" s="9"/>
      <c r="G86" s="9"/>
      <c r="H86" s="9"/>
      <c r="I86" s="9"/>
      <c r="J86" s="38"/>
      <c r="K86" s="39"/>
      <c r="L86" s="39"/>
      <c r="M86" s="39"/>
      <c r="N86" s="39"/>
      <c r="O86" s="40"/>
      <c r="P86" s="9"/>
      <c r="Q86" s="38"/>
      <c r="R86" s="9"/>
      <c r="S86" s="41"/>
      <c r="T86" s="41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9"/>
      <c r="BK86" s="41"/>
      <c r="BL86" s="41"/>
      <c r="BM86" s="41"/>
      <c r="BN86" s="41"/>
      <c r="BO86" s="41"/>
      <c r="BP86" s="41"/>
      <c r="BQ86" s="42"/>
      <c r="BR86" s="42"/>
      <c r="BS86" s="42"/>
      <c r="BT86" s="42"/>
      <c r="BU86" s="42"/>
      <c r="BV86" s="42"/>
      <c r="BW86" s="42"/>
      <c r="BX86" s="42"/>
      <c r="BY86" s="42"/>
      <c r="BZ86" s="42"/>
      <c r="CA86" s="42"/>
      <c r="CB86" s="67"/>
      <c r="CC86" s="42"/>
      <c r="CD86" s="42"/>
      <c r="CE86" s="41"/>
      <c r="CF86" s="38"/>
    </row>
    <row r="87" spans="1:84" ht="21" x14ac:dyDescent="0.2">
      <c r="A87" s="9"/>
      <c r="B87" s="9"/>
      <c r="C87" s="9"/>
      <c r="D87" s="9"/>
      <c r="E87" s="9"/>
      <c r="F87" s="9"/>
      <c r="G87" s="9"/>
      <c r="H87" s="9"/>
      <c r="I87" s="9"/>
      <c r="J87" s="38"/>
      <c r="K87" s="39"/>
      <c r="L87" s="39"/>
      <c r="M87" s="39"/>
      <c r="N87" s="39"/>
      <c r="O87" s="40"/>
      <c r="P87" s="9"/>
      <c r="Q87" s="38"/>
      <c r="R87" s="9"/>
      <c r="S87" s="41"/>
      <c r="T87" s="41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9"/>
      <c r="BK87" s="41"/>
      <c r="BL87" s="41"/>
      <c r="BM87" s="41"/>
      <c r="BN87" s="41"/>
      <c r="BO87" s="41"/>
      <c r="BP87" s="41"/>
      <c r="BQ87" s="42"/>
      <c r="BR87" s="42"/>
      <c r="BS87" s="42"/>
      <c r="BT87" s="42"/>
      <c r="BU87" s="42"/>
      <c r="BV87" s="42"/>
      <c r="BW87" s="42"/>
      <c r="BX87" s="42"/>
      <c r="BY87" s="42"/>
      <c r="BZ87" s="42"/>
      <c r="CA87" s="42"/>
      <c r="CB87" s="67"/>
      <c r="CC87" s="42"/>
      <c r="CD87" s="42"/>
      <c r="CE87" s="41"/>
      <c r="CF87" s="38"/>
    </row>
    <row r="88" spans="1:84" ht="21" x14ac:dyDescent="0.2">
      <c r="A88" s="9"/>
      <c r="B88" s="9"/>
      <c r="C88" s="9"/>
      <c r="D88" s="9"/>
      <c r="E88" s="9"/>
      <c r="F88" s="9"/>
      <c r="G88" s="9"/>
      <c r="H88" s="9"/>
      <c r="I88" s="9"/>
      <c r="J88" s="38"/>
      <c r="K88" s="39"/>
      <c r="L88" s="39"/>
      <c r="M88" s="39"/>
      <c r="N88" s="39"/>
      <c r="O88" s="40"/>
      <c r="P88" s="9"/>
      <c r="Q88" s="38"/>
      <c r="R88" s="9"/>
      <c r="S88" s="41"/>
      <c r="T88" s="41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9"/>
      <c r="BK88" s="41"/>
      <c r="BL88" s="41"/>
      <c r="BM88" s="41"/>
      <c r="BN88" s="41"/>
      <c r="BO88" s="41"/>
      <c r="BP88" s="41"/>
      <c r="BQ88" s="42"/>
      <c r="BR88" s="42"/>
      <c r="BS88" s="42"/>
      <c r="BT88" s="42"/>
      <c r="BU88" s="42"/>
      <c r="BV88" s="42"/>
      <c r="BW88" s="42"/>
      <c r="BX88" s="42"/>
      <c r="BY88" s="42"/>
      <c r="BZ88" s="42"/>
      <c r="CA88" s="42"/>
      <c r="CB88" s="67"/>
      <c r="CC88" s="42"/>
      <c r="CD88" s="42"/>
      <c r="CE88" s="41"/>
      <c r="CF88" s="38"/>
    </row>
    <row r="89" spans="1:84" ht="21" x14ac:dyDescent="0.2">
      <c r="A89" s="9"/>
      <c r="B89" s="9"/>
      <c r="C89" s="9"/>
      <c r="D89" s="9"/>
      <c r="E89" s="9"/>
      <c r="F89" s="9"/>
      <c r="G89" s="9"/>
      <c r="H89" s="9"/>
      <c r="I89" s="9"/>
      <c r="J89" s="38"/>
      <c r="K89" s="39"/>
      <c r="L89" s="39"/>
      <c r="M89" s="39"/>
      <c r="N89" s="39"/>
      <c r="O89" s="40"/>
      <c r="P89" s="9"/>
      <c r="Q89" s="38"/>
      <c r="R89" s="9"/>
      <c r="S89" s="41"/>
      <c r="T89" s="41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9"/>
      <c r="BK89" s="41"/>
      <c r="BL89" s="41"/>
      <c r="BM89" s="41"/>
      <c r="BN89" s="41"/>
      <c r="BO89" s="41"/>
      <c r="BP89" s="41"/>
      <c r="BQ89" s="42"/>
      <c r="BR89" s="42"/>
      <c r="BS89" s="42"/>
      <c r="BT89" s="42"/>
      <c r="BU89" s="42"/>
      <c r="BV89" s="42"/>
      <c r="BW89" s="42"/>
      <c r="BX89" s="42"/>
      <c r="BY89" s="42"/>
      <c r="BZ89" s="42"/>
      <c r="CA89" s="42"/>
      <c r="CB89" s="67"/>
      <c r="CC89" s="42"/>
      <c r="CD89" s="42"/>
      <c r="CE89" s="41"/>
      <c r="CF89" s="38"/>
    </row>
    <row r="90" spans="1:84" ht="21" x14ac:dyDescent="0.2">
      <c r="A90" s="9"/>
      <c r="B90" s="9"/>
      <c r="C90" s="9"/>
      <c r="D90" s="9"/>
      <c r="E90" s="9"/>
      <c r="F90" s="9"/>
      <c r="G90" s="9"/>
      <c r="H90" s="9"/>
      <c r="I90" s="9"/>
      <c r="J90" s="38"/>
      <c r="K90" s="39"/>
      <c r="L90" s="39"/>
      <c r="M90" s="39"/>
      <c r="N90" s="39"/>
      <c r="O90" s="40"/>
      <c r="P90" s="9"/>
      <c r="Q90" s="38"/>
      <c r="R90" s="9"/>
      <c r="S90" s="41"/>
      <c r="T90" s="41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39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9"/>
      <c r="BK90" s="41"/>
      <c r="BL90" s="41"/>
      <c r="BM90" s="41"/>
      <c r="BN90" s="41"/>
      <c r="BO90" s="41"/>
      <c r="BP90" s="41"/>
      <c r="BQ90" s="42"/>
      <c r="BR90" s="42"/>
      <c r="BS90" s="42"/>
      <c r="BT90" s="42"/>
      <c r="BU90" s="42"/>
      <c r="BV90" s="42"/>
      <c r="BW90" s="42"/>
      <c r="BX90" s="42"/>
      <c r="BY90" s="42"/>
      <c r="BZ90" s="42"/>
      <c r="CA90" s="42"/>
      <c r="CB90" s="67"/>
      <c r="CC90" s="42"/>
      <c r="CD90" s="42"/>
      <c r="CE90" s="41"/>
      <c r="CF90" s="38"/>
    </row>
    <row r="91" spans="1:84" ht="21" x14ac:dyDescent="0.2">
      <c r="A91" s="9"/>
      <c r="B91" s="9"/>
      <c r="C91" s="9"/>
      <c r="D91" s="9"/>
      <c r="E91" s="9"/>
      <c r="F91" s="9"/>
      <c r="G91" s="9"/>
      <c r="H91" s="9"/>
      <c r="I91" s="9"/>
      <c r="J91" s="38"/>
      <c r="K91" s="39"/>
      <c r="L91" s="39"/>
      <c r="M91" s="39"/>
      <c r="N91" s="39"/>
      <c r="O91" s="40"/>
      <c r="P91" s="9"/>
      <c r="Q91" s="38"/>
      <c r="R91" s="9"/>
      <c r="S91" s="41"/>
      <c r="T91" s="41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9"/>
      <c r="BK91" s="41"/>
      <c r="BL91" s="41"/>
      <c r="BM91" s="41"/>
      <c r="BN91" s="41"/>
      <c r="BO91" s="41"/>
      <c r="BP91" s="41"/>
      <c r="BQ91" s="42"/>
      <c r="BR91" s="42"/>
      <c r="BS91" s="42"/>
      <c r="BT91" s="42"/>
      <c r="BU91" s="42"/>
      <c r="BV91" s="42"/>
      <c r="BW91" s="42"/>
      <c r="BX91" s="42"/>
      <c r="BY91" s="42"/>
      <c r="BZ91" s="42"/>
      <c r="CA91" s="42"/>
      <c r="CB91" s="67"/>
      <c r="CC91" s="42"/>
      <c r="CD91" s="42"/>
      <c r="CE91" s="41"/>
      <c r="CF91" s="38"/>
    </row>
    <row r="92" spans="1:84" ht="15.75" customHeight="1" x14ac:dyDescent="0.2">
      <c r="A92" s="9"/>
      <c r="B92" s="9"/>
      <c r="C92" s="9"/>
      <c r="D92" s="9"/>
      <c r="E92" s="9"/>
      <c r="F92" s="9"/>
      <c r="G92" s="9"/>
      <c r="H92" s="9"/>
      <c r="I92" s="9"/>
      <c r="J92" s="38"/>
      <c r="K92" s="39"/>
      <c r="L92" s="39"/>
      <c r="M92" s="39"/>
      <c r="N92" s="39"/>
      <c r="O92" s="40"/>
      <c r="P92" s="9"/>
      <c r="Q92" s="38"/>
      <c r="R92" s="9"/>
      <c r="S92" s="41"/>
      <c r="T92" s="41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9"/>
      <c r="BK92" s="41"/>
      <c r="BL92" s="41"/>
      <c r="BM92" s="41"/>
      <c r="BN92" s="41"/>
      <c r="BO92" s="41"/>
      <c r="BP92" s="41"/>
      <c r="BQ92" s="42"/>
      <c r="BR92" s="42"/>
      <c r="BS92" s="42"/>
      <c r="BT92" s="42"/>
      <c r="BU92" s="42"/>
      <c r="BV92" s="42"/>
      <c r="BW92" s="42"/>
      <c r="BX92" s="42"/>
      <c r="BY92" s="42"/>
      <c r="BZ92" s="42"/>
      <c r="CA92" s="42"/>
      <c r="CB92" s="67"/>
      <c r="CC92" s="42"/>
      <c r="CD92" s="42"/>
      <c r="CE92" s="41"/>
      <c r="CF92" s="38"/>
    </row>
    <row r="93" spans="1:84" ht="15.75" customHeight="1" x14ac:dyDescent="0.2">
      <c r="A93" s="9"/>
      <c r="B93" s="9"/>
      <c r="C93" s="9"/>
      <c r="D93" s="9"/>
      <c r="E93" s="9"/>
      <c r="F93" s="9"/>
      <c r="G93" s="9"/>
      <c r="H93" s="9"/>
      <c r="I93" s="9"/>
      <c r="J93" s="38"/>
      <c r="K93" s="39"/>
      <c r="L93" s="39"/>
      <c r="M93" s="39"/>
      <c r="N93" s="39"/>
      <c r="O93" s="40"/>
      <c r="P93" s="9"/>
      <c r="Q93" s="38"/>
      <c r="R93" s="9"/>
      <c r="S93" s="41"/>
      <c r="T93" s="41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9"/>
      <c r="BK93" s="41"/>
      <c r="BL93" s="41"/>
      <c r="BM93" s="41"/>
      <c r="BN93" s="41"/>
      <c r="BO93" s="41"/>
      <c r="BP93" s="41"/>
      <c r="BQ93" s="42"/>
      <c r="BR93" s="42"/>
      <c r="BS93" s="42"/>
      <c r="BT93" s="42"/>
      <c r="BU93" s="42"/>
      <c r="BV93" s="42"/>
      <c r="BW93" s="42"/>
      <c r="BX93" s="42"/>
      <c r="BY93" s="42"/>
      <c r="BZ93" s="42"/>
      <c r="CA93" s="42"/>
      <c r="CB93" s="67"/>
      <c r="CC93" s="42"/>
      <c r="CD93" s="42"/>
      <c r="CE93" s="41"/>
      <c r="CF93" s="38"/>
    </row>
    <row r="94" spans="1:84" ht="15.75" customHeight="1" x14ac:dyDescent="0.2">
      <c r="A94" s="9"/>
      <c r="B94" s="9"/>
      <c r="C94" s="9"/>
      <c r="D94" s="9"/>
      <c r="E94" s="9"/>
      <c r="F94" s="9"/>
      <c r="G94" s="9"/>
      <c r="H94" s="9"/>
      <c r="I94" s="9"/>
      <c r="J94" s="38"/>
      <c r="K94" s="39"/>
      <c r="L94" s="39"/>
      <c r="M94" s="39"/>
      <c r="N94" s="39"/>
      <c r="O94" s="40"/>
      <c r="P94" s="9"/>
      <c r="Q94" s="38"/>
      <c r="R94" s="9"/>
      <c r="S94" s="41"/>
      <c r="T94" s="41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9"/>
      <c r="BK94" s="41"/>
      <c r="BL94" s="41"/>
      <c r="BM94" s="41"/>
      <c r="BN94" s="41"/>
      <c r="BO94" s="41"/>
      <c r="BP94" s="41"/>
      <c r="BQ94" s="42"/>
      <c r="BR94" s="42"/>
      <c r="BS94" s="42"/>
      <c r="BT94" s="42"/>
      <c r="BU94" s="42"/>
      <c r="BV94" s="42"/>
      <c r="BW94" s="42"/>
      <c r="BX94" s="42"/>
      <c r="BY94" s="42"/>
      <c r="BZ94" s="42"/>
      <c r="CA94" s="42"/>
      <c r="CB94" s="67"/>
      <c r="CC94" s="42"/>
      <c r="CD94" s="42"/>
      <c r="CE94" s="41"/>
      <c r="CF94" s="38"/>
    </row>
    <row r="95" spans="1:84" ht="15.75" customHeight="1" x14ac:dyDescent="0.2">
      <c r="A95" s="9"/>
      <c r="B95" s="9"/>
      <c r="C95" s="9"/>
      <c r="D95" s="9"/>
      <c r="E95" s="9"/>
      <c r="F95" s="9"/>
      <c r="G95" s="9"/>
      <c r="H95" s="9"/>
      <c r="I95" s="9"/>
      <c r="J95" s="38"/>
      <c r="K95" s="39"/>
      <c r="L95" s="39"/>
      <c r="M95" s="39"/>
      <c r="N95" s="39"/>
      <c r="O95" s="40"/>
      <c r="P95" s="9"/>
      <c r="Q95" s="38"/>
      <c r="R95" s="9"/>
      <c r="S95" s="41"/>
      <c r="T95" s="41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9"/>
      <c r="BK95" s="41"/>
      <c r="BL95" s="41"/>
      <c r="BM95" s="41"/>
      <c r="BN95" s="41"/>
      <c r="BO95" s="41"/>
      <c r="BP95" s="41"/>
      <c r="BQ95" s="42"/>
      <c r="BR95" s="42"/>
      <c r="BS95" s="42"/>
      <c r="BT95" s="42"/>
      <c r="BU95" s="42"/>
      <c r="BV95" s="42"/>
      <c r="BW95" s="42"/>
      <c r="BX95" s="42"/>
      <c r="BY95" s="42"/>
      <c r="BZ95" s="42"/>
      <c r="CA95" s="42"/>
      <c r="CB95" s="67"/>
      <c r="CC95" s="42"/>
      <c r="CD95" s="42"/>
      <c r="CE95" s="41"/>
      <c r="CF95" s="38"/>
    </row>
    <row r="96" spans="1:84" ht="15.75" customHeight="1" x14ac:dyDescent="0.2">
      <c r="A96" s="9"/>
      <c r="B96" s="9"/>
      <c r="C96" s="9"/>
      <c r="D96" s="9"/>
      <c r="E96" s="9"/>
      <c r="F96" s="9"/>
      <c r="G96" s="9"/>
      <c r="H96" s="9"/>
      <c r="I96" s="9"/>
      <c r="J96" s="38"/>
      <c r="K96" s="39"/>
      <c r="L96" s="39"/>
      <c r="M96" s="39"/>
      <c r="N96" s="39"/>
      <c r="O96" s="40"/>
      <c r="P96" s="9"/>
      <c r="Q96" s="38"/>
      <c r="R96" s="9"/>
      <c r="S96" s="41"/>
      <c r="T96" s="41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39"/>
      <c r="AS96" s="39"/>
      <c r="AT96" s="39"/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9"/>
      <c r="BK96" s="41"/>
      <c r="BL96" s="41"/>
      <c r="BM96" s="41"/>
      <c r="BN96" s="41"/>
      <c r="BO96" s="41"/>
      <c r="BP96" s="41"/>
      <c r="BQ96" s="42"/>
      <c r="BR96" s="42"/>
      <c r="BS96" s="42"/>
      <c r="BT96" s="42"/>
      <c r="BU96" s="42"/>
      <c r="BV96" s="42"/>
      <c r="BW96" s="42"/>
      <c r="BX96" s="42"/>
      <c r="BY96" s="42"/>
      <c r="BZ96" s="42"/>
      <c r="CA96" s="42"/>
      <c r="CB96" s="67"/>
      <c r="CC96" s="42"/>
      <c r="CD96" s="42"/>
      <c r="CE96" s="41"/>
      <c r="CF96" s="38"/>
    </row>
    <row r="97" spans="1:84" ht="15.75" customHeight="1" x14ac:dyDescent="0.2">
      <c r="A97" s="9"/>
      <c r="B97" s="9"/>
      <c r="C97" s="9"/>
      <c r="D97" s="9"/>
      <c r="E97" s="9"/>
      <c r="F97" s="9"/>
      <c r="G97" s="9"/>
      <c r="H97" s="9"/>
      <c r="I97" s="9"/>
      <c r="J97" s="38"/>
      <c r="K97" s="39"/>
      <c r="L97" s="39"/>
      <c r="M97" s="39"/>
      <c r="N97" s="39"/>
      <c r="O97" s="40"/>
      <c r="P97" s="9"/>
      <c r="Q97" s="38"/>
      <c r="R97" s="9"/>
      <c r="S97" s="41"/>
      <c r="T97" s="41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39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9"/>
      <c r="BK97" s="41"/>
      <c r="BL97" s="41"/>
      <c r="BM97" s="41"/>
      <c r="BN97" s="41"/>
      <c r="BO97" s="41"/>
      <c r="BP97" s="41"/>
      <c r="BQ97" s="42"/>
      <c r="BR97" s="42"/>
      <c r="BS97" s="42"/>
      <c r="BT97" s="42"/>
      <c r="BU97" s="42"/>
      <c r="BV97" s="42"/>
      <c r="BW97" s="42"/>
      <c r="BX97" s="42"/>
      <c r="BY97" s="42"/>
      <c r="BZ97" s="42"/>
      <c r="CA97" s="42"/>
      <c r="CB97" s="67"/>
      <c r="CC97" s="42"/>
      <c r="CD97" s="42"/>
      <c r="CE97" s="41"/>
      <c r="CF97" s="38"/>
    </row>
    <row r="98" spans="1:84" ht="15.75" customHeight="1" x14ac:dyDescent="0.2">
      <c r="A98" s="9"/>
      <c r="B98" s="9"/>
      <c r="C98" s="9"/>
      <c r="D98" s="9"/>
      <c r="E98" s="9"/>
      <c r="F98" s="9"/>
      <c r="G98" s="9"/>
      <c r="H98" s="9"/>
      <c r="I98" s="9"/>
      <c r="J98" s="38"/>
      <c r="K98" s="39"/>
      <c r="L98" s="39"/>
      <c r="M98" s="39"/>
      <c r="N98" s="39"/>
      <c r="O98" s="40"/>
      <c r="P98" s="9"/>
      <c r="Q98" s="38"/>
      <c r="R98" s="9"/>
      <c r="S98" s="41"/>
      <c r="T98" s="41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9"/>
      <c r="BK98" s="41"/>
      <c r="BL98" s="41"/>
      <c r="BM98" s="41"/>
      <c r="BN98" s="41"/>
      <c r="BO98" s="41"/>
      <c r="BP98" s="41"/>
      <c r="BQ98" s="42"/>
      <c r="BR98" s="42"/>
      <c r="BS98" s="42"/>
      <c r="BT98" s="42"/>
      <c r="BU98" s="42"/>
      <c r="BV98" s="42"/>
      <c r="BW98" s="42"/>
      <c r="BX98" s="42"/>
      <c r="BY98" s="42"/>
      <c r="BZ98" s="42"/>
      <c r="CA98" s="42"/>
      <c r="CB98" s="67"/>
      <c r="CC98" s="42"/>
      <c r="CD98" s="42"/>
      <c r="CE98" s="41"/>
      <c r="CF98" s="38"/>
    </row>
    <row r="99" spans="1:84" ht="15.75" customHeight="1" x14ac:dyDescent="0.2">
      <c r="A99" s="9"/>
      <c r="B99" s="9"/>
      <c r="C99" s="9"/>
      <c r="D99" s="9"/>
      <c r="E99" s="9"/>
      <c r="F99" s="9"/>
      <c r="G99" s="9"/>
      <c r="H99" s="9"/>
      <c r="I99" s="9"/>
      <c r="J99" s="38"/>
      <c r="K99" s="39"/>
      <c r="L99" s="39"/>
      <c r="M99" s="39"/>
      <c r="N99" s="39"/>
      <c r="O99" s="40"/>
      <c r="P99" s="9"/>
      <c r="Q99" s="38"/>
      <c r="R99" s="9"/>
      <c r="S99" s="41"/>
      <c r="T99" s="41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9"/>
      <c r="BK99" s="41"/>
      <c r="BL99" s="41"/>
      <c r="BM99" s="41"/>
      <c r="BN99" s="41"/>
      <c r="BO99" s="41"/>
      <c r="BP99" s="41"/>
      <c r="BQ99" s="42"/>
      <c r="BR99" s="42"/>
      <c r="BS99" s="42"/>
      <c r="BT99" s="42"/>
      <c r="BU99" s="42"/>
      <c r="BV99" s="42"/>
      <c r="BW99" s="42"/>
      <c r="BX99" s="42"/>
      <c r="BY99" s="42"/>
      <c r="BZ99" s="42"/>
      <c r="CA99" s="42"/>
      <c r="CB99" s="67"/>
      <c r="CC99" s="42"/>
      <c r="CD99" s="42"/>
      <c r="CE99" s="41"/>
      <c r="CF99" s="38"/>
    </row>
    <row r="100" spans="1:84" ht="15.75" customHeight="1" x14ac:dyDescent="0.2">
      <c r="A100" s="9"/>
      <c r="B100" s="9"/>
      <c r="C100" s="9"/>
      <c r="D100" s="9"/>
      <c r="E100" s="9"/>
      <c r="F100" s="9"/>
      <c r="G100" s="9"/>
      <c r="H100" s="9"/>
      <c r="I100" s="9"/>
      <c r="J100" s="38"/>
      <c r="K100" s="39"/>
      <c r="L100" s="39"/>
      <c r="M100" s="39"/>
      <c r="N100" s="39"/>
      <c r="O100" s="40"/>
      <c r="P100" s="9"/>
      <c r="Q100" s="38"/>
      <c r="R100" s="9"/>
      <c r="S100" s="41"/>
      <c r="T100" s="41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  <c r="AP100" s="39"/>
      <c r="AQ100" s="39"/>
      <c r="AR100" s="39"/>
      <c r="AS100" s="39"/>
      <c r="AT100" s="39"/>
      <c r="AU100" s="39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9"/>
      <c r="BK100" s="41"/>
      <c r="BL100" s="41"/>
      <c r="BM100" s="41"/>
      <c r="BN100" s="41"/>
      <c r="BO100" s="41"/>
      <c r="BP100" s="41"/>
      <c r="BQ100" s="42"/>
      <c r="BR100" s="42"/>
      <c r="BS100" s="42"/>
      <c r="BT100" s="42"/>
      <c r="BU100" s="42"/>
      <c r="BV100" s="42"/>
      <c r="BW100" s="42"/>
      <c r="BX100" s="42"/>
      <c r="BY100" s="42"/>
      <c r="BZ100" s="42"/>
      <c r="CA100" s="42"/>
      <c r="CB100" s="67"/>
      <c r="CC100" s="42"/>
      <c r="CD100" s="42"/>
      <c r="CE100" s="41"/>
      <c r="CF100" s="38"/>
    </row>
    <row r="101" spans="1:84" ht="15.75" customHeight="1" x14ac:dyDescent="0.2">
      <c r="A101" s="9"/>
      <c r="B101" s="9"/>
      <c r="C101" s="9"/>
      <c r="D101" s="9"/>
      <c r="E101" s="9"/>
      <c r="F101" s="9"/>
      <c r="G101" s="9"/>
      <c r="H101" s="9"/>
      <c r="I101" s="9"/>
      <c r="J101" s="38"/>
      <c r="K101" s="39"/>
      <c r="L101" s="39"/>
      <c r="M101" s="39"/>
      <c r="N101" s="39"/>
      <c r="O101" s="40"/>
      <c r="P101" s="9"/>
      <c r="Q101" s="38"/>
      <c r="R101" s="9"/>
      <c r="S101" s="41"/>
      <c r="T101" s="41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9"/>
      <c r="BK101" s="41"/>
      <c r="BL101" s="41"/>
      <c r="BM101" s="41"/>
      <c r="BN101" s="41"/>
      <c r="BO101" s="41"/>
      <c r="BP101" s="41"/>
      <c r="BQ101" s="42"/>
      <c r="BR101" s="42"/>
      <c r="BS101" s="42"/>
      <c r="BT101" s="42"/>
      <c r="BU101" s="42"/>
      <c r="BV101" s="42"/>
      <c r="BW101" s="42"/>
      <c r="BX101" s="42"/>
      <c r="BY101" s="42"/>
      <c r="BZ101" s="42"/>
      <c r="CA101" s="42"/>
      <c r="CB101" s="67"/>
      <c r="CC101" s="42"/>
      <c r="CD101" s="42"/>
      <c r="CE101" s="41"/>
      <c r="CF101" s="38"/>
    </row>
    <row r="102" spans="1:84" ht="15.75" customHeight="1" x14ac:dyDescent="0.2">
      <c r="A102" s="9"/>
      <c r="B102" s="9"/>
      <c r="C102" s="9"/>
      <c r="D102" s="9"/>
      <c r="E102" s="9"/>
      <c r="F102" s="9"/>
      <c r="G102" s="9"/>
      <c r="H102" s="9"/>
      <c r="I102" s="9"/>
      <c r="J102" s="38"/>
      <c r="K102" s="39"/>
      <c r="L102" s="39"/>
      <c r="M102" s="39"/>
      <c r="N102" s="39"/>
      <c r="O102" s="40"/>
      <c r="P102" s="9"/>
      <c r="Q102" s="38"/>
      <c r="R102" s="9"/>
      <c r="S102" s="41"/>
      <c r="T102" s="41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9"/>
      <c r="BK102" s="41"/>
      <c r="BL102" s="41"/>
      <c r="BM102" s="41"/>
      <c r="BN102" s="41"/>
      <c r="BO102" s="41"/>
      <c r="BP102" s="41"/>
      <c r="BQ102" s="42"/>
      <c r="BR102" s="42"/>
      <c r="BS102" s="42"/>
      <c r="BT102" s="42"/>
      <c r="BU102" s="42"/>
      <c r="BV102" s="42"/>
      <c r="BW102" s="42"/>
      <c r="BX102" s="42"/>
      <c r="BY102" s="42"/>
      <c r="BZ102" s="42"/>
      <c r="CA102" s="42"/>
      <c r="CB102" s="67"/>
      <c r="CC102" s="42"/>
      <c r="CD102" s="42"/>
      <c r="CE102" s="41"/>
      <c r="CF102" s="38"/>
    </row>
    <row r="103" spans="1:84" ht="15.75" customHeight="1" x14ac:dyDescent="0.2">
      <c r="A103" s="9"/>
      <c r="B103" s="9"/>
      <c r="C103" s="9"/>
      <c r="D103" s="9"/>
      <c r="E103" s="9"/>
      <c r="F103" s="9"/>
      <c r="G103" s="9"/>
      <c r="H103" s="9"/>
      <c r="I103" s="9"/>
      <c r="J103" s="38"/>
      <c r="K103" s="39"/>
      <c r="L103" s="39"/>
      <c r="M103" s="39"/>
      <c r="N103" s="39"/>
      <c r="O103" s="40"/>
      <c r="P103" s="9"/>
      <c r="Q103" s="38"/>
      <c r="R103" s="9"/>
      <c r="S103" s="41"/>
      <c r="T103" s="41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39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9"/>
      <c r="BK103" s="41"/>
      <c r="BL103" s="41"/>
      <c r="BM103" s="41"/>
      <c r="BN103" s="41"/>
      <c r="BO103" s="41"/>
      <c r="BP103" s="41"/>
      <c r="BQ103" s="42"/>
      <c r="BR103" s="42"/>
      <c r="BS103" s="42"/>
      <c r="BT103" s="42"/>
      <c r="BU103" s="42"/>
      <c r="BV103" s="42"/>
      <c r="BW103" s="42"/>
      <c r="BX103" s="42"/>
      <c r="BY103" s="42"/>
      <c r="BZ103" s="42"/>
      <c r="CA103" s="42"/>
      <c r="CB103" s="67"/>
      <c r="CC103" s="42"/>
      <c r="CD103" s="42"/>
      <c r="CE103" s="41"/>
      <c r="CF103" s="38"/>
    </row>
    <row r="104" spans="1:84" ht="15.75" customHeight="1" x14ac:dyDescent="0.2">
      <c r="A104" s="9"/>
      <c r="B104" s="9"/>
      <c r="C104" s="9"/>
      <c r="D104" s="9"/>
      <c r="E104" s="9"/>
      <c r="F104" s="9"/>
      <c r="G104" s="9"/>
      <c r="H104" s="9"/>
      <c r="I104" s="9"/>
      <c r="J104" s="38"/>
      <c r="K104" s="39"/>
      <c r="L104" s="39"/>
      <c r="M104" s="39"/>
      <c r="N104" s="39"/>
      <c r="O104" s="40"/>
      <c r="P104" s="9"/>
      <c r="Q104" s="38"/>
      <c r="R104" s="9"/>
      <c r="S104" s="41"/>
      <c r="T104" s="41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  <c r="AT104" s="39"/>
      <c r="AU104" s="39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9"/>
      <c r="BK104" s="41"/>
      <c r="BL104" s="41"/>
      <c r="BM104" s="41"/>
      <c r="BN104" s="41"/>
      <c r="BO104" s="41"/>
      <c r="BP104" s="41"/>
      <c r="BQ104" s="42"/>
      <c r="BR104" s="42"/>
      <c r="BS104" s="42"/>
      <c r="BT104" s="42"/>
      <c r="BU104" s="42"/>
      <c r="BV104" s="42"/>
      <c r="BW104" s="42"/>
      <c r="BX104" s="42"/>
      <c r="BY104" s="42"/>
      <c r="BZ104" s="42"/>
      <c r="CA104" s="42"/>
      <c r="CB104" s="67"/>
      <c r="CC104" s="42"/>
      <c r="CD104" s="42"/>
      <c r="CE104" s="41"/>
      <c r="CF104" s="38"/>
    </row>
    <row r="105" spans="1:84" ht="15.75" customHeight="1" x14ac:dyDescent="0.2">
      <c r="A105" s="9"/>
      <c r="B105" s="9"/>
      <c r="C105" s="9"/>
      <c r="D105" s="9"/>
      <c r="E105" s="9"/>
      <c r="F105" s="9"/>
      <c r="G105" s="9"/>
      <c r="H105" s="9"/>
      <c r="I105" s="9"/>
      <c r="J105" s="38"/>
      <c r="K105" s="39"/>
      <c r="L105" s="39"/>
      <c r="M105" s="39"/>
      <c r="N105" s="39"/>
      <c r="O105" s="40"/>
      <c r="P105" s="9"/>
      <c r="Q105" s="38"/>
      <c r="R105" s="9"/>
      <c r="S105" s="41"/>
      <c r="T105" s="41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39"/>
      <c r="AT105" s="39"/>
      <c r="AU105" s="39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9"/>
      <c r="BK105" s="41"/>
      <c r="BL105" s="41"/>
      <c r="BM105" s="41"/>
      <c r="BN105" s="41"/>
      <c r="BO105" s="41"/>
      <c r="BP105" s="41"/>
      <c r="BQ105" s="42"/>
      <c r="BR105" s="42"/>
      <c r="BS105" s="42"/>
      <c r="BT105" s="42"/>
      <c r="BU105" s="42"/>
      <c r="BV105" s="42"/>
      <c r="BW105" s="42"/>
      <c r="BX105" s="42"/>
      <c r="BY105" s="42"/>
      <c r="BZ105" s="42"/>
      <c r="CA105" s="42"/>
      <c r="CB105" s="67"/>
      <c r="CC105" s="42"/>
      <c r="CD105" s="42"/>
      <c r="CE105" s="41"/>
      <c r="CF105" s="38"/>
    </row>
    <row r="106" spans="1:84" ht="15.75" customHeight="1" x14ac:dyDescent="0.2">
      <c r="A106" s="9"/>
      <c r="B106" s="9"/>
      <c r="C106" s="9"/>
      <c r="D106" s="9"/>
      <c r="E106" s="9"/>
      <c r="F106" s="9"/>
      <c r="G106" s="9"/>
      <c r="H106" s="9"/>
      <c r="I106" s="9"/>
      <c r="J106" s="38"/>
      <c r="K106" s="39"/>
      <c r="L106" s="39"/>
      <c r="M106" s="39"/>
      <c r="N106" s="39"/>
      <c r="O106" s="40"/>
      <c r="P106" s="9"/>
      <c r="Q106" s="38"/>
      <c r="R106" s="9"/>
      <c r="S106" s="41"/>
      <c r="T106" s="41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9"/>
      <c r="BK106" s="41"/>
      <c r="BL106" s="41"/>
      <c r="BM106" s="41"/>
      <c r="BN106" s="41"/>
      <c r="BO106" s="41"/>
      <c r="BP106" s="41"/>
      <c r="BQ106" s="42"/>
      <c r="BR106" s="42"/>
      <c r="BS106" s="42"/>
      <c r="BT106" s="42"/>
      <c r="BU106" s="42"/>
      <c r="BV106" s="42"/>
      <c r="BW106" s="42"/>
      <c r="BX106" s="42"/>
      <c r="BY106" s="42"/>
      <c r="BZ106" s="42"/>
      <c r="CA106" s="42"/>
      <c r="CB106" s="67"/>
      <c r="CC106" s="42"/>
      <c r="CD106" s="42"/>
      <c r="CE106" s="41"/>
      <c r="CF106" s="38"/>
    </row>
    <row r="107" spans="1:84" ht="15.75" customHeight="1" x14ac:dyDescent="0.2">
      <c r="A107" s="9"/>
      <c r="B107" s="9"/>
      <c r="C107" s="9"/>
      <c r="D107" s="9"/>
      <c r="E107" s="9"/>
      <c r="F107" s="9"/>
      <c r="G107" s="9"/>
      <c r="H107" s="9"/>
      <c r="I107" s="9"/>
      <c r="J107" s="38"/>
      <c r="K107" s="39"/>
      <c r="L107" s="39"/>
      <c r="M107" s="39"/>
      <c r="N107" s="39"/>
      <c r="O107" s="40"/>
      <c r="P107" s="9"/>
      <c r="Q107" s="38"/>
      <c r="R107" s="9"/>
      <c r="S107" s="41"/>
      <c r="T107" s="41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9"/>
      <c r="AN107" s="39"/>
      <c r="AO107" s="39"/>
      <c r="AP107" s="39"/>
      <c r="AQ107" s="39"/>
      <c r="AR107" s="39"/>
      <c r="AS107" s="39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9"/>
      <c r="BK107" s="41"/>
      <c r="BL107" s="41"/>
      <c r="BM107" s="41"/>
      <c r="BN107" s="41"/>
      <c r="BO107" s="41"/>
      <c r="BP107" s="41"/>
      <c r="BQ107" s="42"/>
      <c r="BR107" s="42"/>
      <c r="BS107" s="42"/>
      <c r="BT107" s="42"/>
      <c r="BU107" s="42"/>
      <c r="BV107" s="42"/>
      <c r="BW107" s="42"/>
      <c r="BX107" s="42"/>
      <c r="BY107" s="42"/>
      <c r="BZ107" s="42"/>
      <c r="CA107" s="42"/>
      <c r="CB107" s="67"/>
      <c r="CC107" s="42"/>
      <c r="CD107" s="42"/>
      <c r="CE107" s="41"/>
      <c r="CF107" s="38"/>
    </row>
    <row r="108" spans="1:84" ht="15.75" customHeight="1" x14ac:dyDescent="0.2">
      <c r="A108" s="9"/>
      <c r="B108" s="9"/>
      <c r="C108" s="9"/>
      <c r="D108" s="9"/>
      <c r="E108" s="9"/>
      <c r="F108" s="9"/>
      <c r="G108" s="9"/>
      <c r="H108" s="9"/>
      <c r="I108" s="9"/>
      <c r="J108" s="38"/>
      <c r="K108" s="39"/>
      <c r="L108" s="39"/>
      <c r="M108" s="39"/>
      <c r="N108" s="39"/>
      <c r="O108" s="40"/>
      <c r="P108" s="9"/>
      <c r="Q108" s="38"/>
      <c r="R108" s="9"/>
      <c r="S108" s="41"/>
      <c r="T108" s="41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39"/>
      <c r="AO108" s="39"/>
      <c r="AP108" s="39"/>
      <c r="AQ108" s="39"/>
      <c r="AR108" s="39"/>
      <c r="AS108" s="39"/>
      <c r="AT108" s="39"/>
      <c r="AU108" s="39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9"/>
      <c r="BK108" s="41"/>
      <c r="BL108" s="41"/>
      <c r="BM108" s="41"/>
      <c r="BN108" s="41"/>
      <c r="BO108" s="41"/>
      <c r="BP108" s="41"/>
      <c r="BQ108" s="42"/>
      <c r="BR108" s="42"/>
      <c r="BS108" s="42"/>
      <c r="BT108" s="42"/>
      <c r="BU108" s="42"/>
      <c r="BV108" s="42"/>
      <c r="BW108" s="42"/>
      <c r="BX108" s="42"/>
      <c r="BY108" s="42"/>
      <c r="BZ108" s="42"/>
      <c r="CA108" s="42"/>
      <c r="CB108" s="67"/>
      <c r="CC108" s="42"/>
      <c r="CD108" s="42"/>
      <c r="CE108" s="41"/>
      <c r="CF108" s="38"/>
    </row>
    <row r="109" spans="1:84" ht="15.75" customHeight="1" x14ac:dyDescent="0.2">
      <c r="A109" s="9"/>
      <c r="B109" s="9"/>
      <c r="C109" s="9"/>
      <c r="D109" s="9"/>
      <c r="E109" s="9"/>
      <c r="F109" s="9"/>
      <c r="G109" s="9"/>
      <c r="H109" s="9"/>
      <c r="I109" s="9"/>
      <c r="J109" s="38"/>
      <c r="K109" s="39"/>
      <c r="L109" s="39"/>
      <c r="M109" s="39"/>
      <c r="N109" s="39"/>
      <c r="O109" s="40"/>
      <c r="P109" s="9"/>
      <c r="Q109" s="38"/>
      <c r="R109" s="9"/>
      <c r="S109" s="41"/>
      <c r="T109" s="41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9"/>
      <c r="BK109" s="41"/>
      <c r="BL109" s="41"/>
      <c r="BM109" s="41"/>
      <c r="BN109" s="41"/>
      <c r="BO109" s="41"/>
      <c r="BP109" s="41"/>
      <c r="BQ109" s="42"/>
      <c r="BR109" s="42"/>
      <c r="BS109" s="42"/>
      <c r="BT109" s="42"/>
      <c r="BU109" s="42"/>
      <c r="BV109" s="42"/>
      <c r="BW109" s="42"/>
      <c r="BX109" s="42"/>
      <c r="BY109" s="42"/>
      <c r="BZ109" s="42"/>
      <c r="CA109" s="42"/>
      <c r="CB109" s="67"/>
      <c r="CC109" s="42"/>
      <c r="CD109" s="42"/>
      <c r="CE109" s="41"/>
      <c r="CF109" s="38"/>
    </row>
    <row r="110" spans="1:84" ht="15.75" customHeight="1" x14ac:dyDescent="0.2">
      <c r="A110" s="9"/>
      <c r="B110" s="9"/>
      <c r="C110" s="9"/>
      <c r="D110" s="9"/>
      <c r="E110" s="9"/>
      <c r="F110" s="9"/>
      <c r="G110" s="9"/>
      <c r="H110" s="9"/>
      <c r="I110" s="9"/>
      <c r="J110" s="38"/>
      <c r="K110" s="39"/>
      <c r="L110" s="39"/>
      <c r="M110" s="39"/>
      <c r="N110" s="39"/>
      <c r="O110" s="40"/>
      <c r="P110" s="9"/>
      <c r="Q110" s="38"/>
      <c r="R110" s="9"/>
      <c r="S110" s="41"/>
      <c r="T110" s="41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39"/>
      <c r="AT110" s="39"/>
      <c r="AU110" s="39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9"/>
      <c r="BK110" s="41"/>
      <c r="BL110" s="41"/>
      <c r="BM110" s="41"/>
      <c r="BN110" s="41"/>
      <c r="BO110" s="41"/>
      <c r="BP110" s="41"/>
      <c r="BQ110" s="42"/>
      <c r="BR110" s="42"/>
      <c r="BS110" s="42"/>
      <c r="BT110" s="42"/>
      <c r="BU110" s="42"/>
      <c r="BV110" s="42"/>
      <c r="BW110" s="42"/>
      <c r="BX110" s="42"/>
      <c r="BY110" s="42"/>
      <c r="BZ110" s="42"/>
      <c r="CA110" s="42"/>
      <c r="CB110" s="67"/>
      <c r="CC110" s="42"/>
      <c r="CD110" s="42"/>
      <c r="CE110" s="41"/>
      <c r="CF110" s="38"/>
    </row>
    <row r="111" spans="1:84" ht="15.75" customHeight="1" x14ac:dyDescent="0.2">
      <c r="A111" s="9"/>
      <c r="B111" s="9"/>
      <c r="C111" s="9"/>
      <c r="D111" s="9"/>
      <c r="E111" s="9"/>
      <c r="F111" s="9"/>
      <c r="G111" s="9"/>
      <c r="H111" s="9"/>
      <c r="I111" s="9"/>
      <c r="J111" s="38"/>
      <c r="K111" s="39"/>
      <c r="L111" s="39"/>
      <c r="M111" s="39"/>
      <c r="N111" s="39"/>
      <c r="O111" s="40"/>
      <c r="P111" s="9"/>
      <c r="Q111" s="38"/>
      <c r="R111" s="9"/>
      <c r="S111" s="41"/>
      <c r="T111" s="41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9"/>
      <c r="BK111" s="41"/>
      <c r="BL111" s="41"/>
      <c r="BM111" s="41"/>
      <c r="BN111" s="41"/>
      <c r="BO111" s="41"/>
      <c r="BP111" s="41"/>
      <c r="BQ111" s="42"/>
      <c r="BR111" s="42"/>
      <c r="BS111" s="42"/>
      <c r="BT111" s="42"/>
      <c r="BU111" s="42"/>
      <c r="BV111" s="42"/>
      <c r="BW111" s="42"/>
      <c r="BX111" s="42"/>
      <c r="BY111" s="42"/>
      <c r="BZ111" s="42"/>
      <c r="CA111" s="42"/>
      <c r="CB111" s="67"/>
      <c r="CC111" s="42"/>
      <c r="CD111" s="42"/>
      <c r="CE111" s="41"/>
      <c r="CF111" s="38"/>
    </row>
    <row r="112" spans="1:84" ht="15.75" customHeight="1" x14ac:dyDescent="0.2">
      <c r="A112" s="9"/>
      <c r="B112" s="9"/>
      <c r="C112" s="9"/>
      <c r="D112" s="9"/>
      <c r="E112" s="9"/>
      <c r="F112" s="9"/>
      <c r="G112" s="9"/>
      <c r="H112" s="9"/>
      <c r="I112" s="9"/>
      <c r="J112" s="38"/>
      <c r="K112" s="39"/>
      <c r="L112" s="39"/>
      <c r="M112" s="39"/>
      <c r="N112" s="39"/>
      <c r="O112" s="40"/>
      <c r="P112" s="9"/>
      <c r="Q112" s="38"/>
      <c r="R112" s="9"/>
      <c r="S112" s="41"/>
      <c r="T112" s="41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9"/>
      <c r="BK112" s="41"/>
      <c r="BL112" s="41"/>
      <c r="BM112" s="41"/>
      <c r="BN112" s="41"/>
      <c r="BO112" s="41"/>
      <c r="BP112" s="41"/>
      <c r="BQ112" s="42"/>
      <c r="BR112" s="42"/>
      <c r="BS112" s="42"/>
      <c r="BT112" s="42"/>
      <c r="BU112" s="42"/>
      <c r="BV112" s="42"/>
      <c r="BW112" s="42"/>
      <c r="BX112" s="42"/>
      <c r="BY112" s="42"/>
      <c r="BZ112" s="42"/>
      <c r="CA112" s="42"/>
      <c r="CB112" s="67"/>
      <c r="CC112" s="42"/>
      <c r="CD112" s="42"/>
      <c r="CE112" s="41"/>
      <c r="CF112" s="38"/>
    </row>
    <row r="113" spans="1:84" ht="15.75" customHeight="1" x14ac:dyDescent="0.2">
      <c r="A113" s="9"/>
      <c r="B113" s="9"/>
      <c r="C113" s="9"/>
      <c r="D113" s="9"/>
      <c r="E113" s="9"/>
      <c r="F113" s="9"/>
      <c r="G113" s="9"/>
      <c r="H113" s="9"/>
      <c r="I113" s="9"/>
      <c r="J113" s="38"/>
      <c r="K113" s="39"/>
      <c r="L113" s="39"/>
      <c r="M113" s="39"/>
      <c r="N113" s="39"/>
      <c r="O113" s="40"/>
      <c r="P113" s="9"/>
      <c r="Q113" s="38"/>
      <c r="R113" s="9"/>
      <c r="S113" s="41"/>
      <c r="T113" s="41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9"/>
      <c r="BK113" s="41"/>
      <c r="BL113" s="41"/>
      <c r="BM113" s="41"/>
      <c r="BN113" s="41"/>
      <c r="BO113" s="41"/>
      <c r="BP113" s="41"/>
      <c r="BQ113" s="42"/>
      <c r="BR113" s="42"/>
      <c r="BS113" s="42"/>
      <c r="BT113" s="42"/>
      <c r="BU113" s="42"/>
      <c r="BV113" s="42"/>
      <c r="BW113" s="42"/>
      <c r="BX113" s="42"/>
      <c r="BY113" s="42"/>
      <c r="BZ113" s="42"/>
      <c r="CA113" s="42"/>
      <c r="CB113" s="67"/>
      <c r="CC113" s="42"/>
      <c r="CD113" s="42"/>
      <c r="CE113" s="41"/>
      <c r="CF113" s="38"/>
    </row>
    <row r="114" spans="1:84" ht="15.75" customHeight="1" x14ac:dyDescent="0.2">
      <c r="A114" s="9"/>
      <c r="B114" s="9"/>
      <c r="C114" s="9"/>
      <c r="D114" s="9"/>
      <c r="E114" s="9"/>
      <c r="F114" s="9"/>
      <c r="G114" s="9"/>
      <c r="H114" s="9"/>
      <c r="I114" s="9"/>
      <c r="J114" s="38"/>
      <c r="K114" s="39"/>
      <c r="L114" s="39"/>
      <c r="M114" s="39"/>
      <c r="N114" s="39"/>
      <c r="O114" s="40"/>
      <c r="P114" s="9"/>
      <c r="Q114" s="38"/>
      <c r="R114" s="9"/>
      <c r="S114" s="41"/>
      <c r="T114" s="41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9"/>
      <c r="BK114" s="41"/>
      <c r="BL114" s="41"/>
      <c r="BM114" s="41"/>
      <c r="BN114" s="41"/>
      <c r="BO114" s="41"/>
      <c r="BP114" s="41"/>
      <c r="BQ114" s="42"/>
      <c r="BR114" s="42"/>
      <c r="BS114" s="42"/>
      <c r="BT114" s="42"/>
      <c r="BU114" s="42"/>
      <c r="BV114" s="42"/>
      <c r="BW114" s="42"/>
      <c r="BX114" s="42"/>
      <c r="BY114" s="42"/>
      <c r="BZ114" s="42"/>
      <c r="CA114" s="42"/>
      <c r="CB114" s="67"/>
      <c r="CC114" s="42"/>
      <c r="CD114" s="42"/>
      <c r="CE114" s="41"/>
      <c r="CF114" s="38"/>
    </row>
    <row r="115" spans="1:84" ht="15.75" customHeight="1" x14ac:dyDescent="0.2">
      <c r="A115" s="9"/>
      <c r="B115" s="9"/>
      <c r="C115" s="9"/>
      <c r="D115" s="9"/>
      <c r="E115" s="9"/>
      <c r="F115" s="9"/>
      <c r="G115" s="9"/>
      <c r="H115" s="9"/>
      <c r="I115" s="9"/>
      <c r="J115" s="38"/>
      <c r="K115" s="39"/>
      <c r="L115" s="39"/>
      <c r="M115" s="39"/>
      <c r="N115" s="39"/>
      <c r="O115" s="40"/>
      <c r="P115" s="9"/>
      <c r="Q115" s="38"/>
      <c r="R115" s="9"/>
      <c r="S115" s="41"/>
      <c r="T115" s="41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9"/>
      <c r="BK115" s="41"/>
      <c r="BL115" s="41"/>
      <c r="BM115" s="41"/>
      <c r="BN115" s="41"/>
      <c r="BO115" s="41"/>
      <c r="BP115" s="41"/>
      <c r="BQ115" s="42"/>
      <c r="BR115" s="42"/>
      <c r="BS115" s="42"/>
      <c r="BT115" s="42"/>
      <c r="BU115" s="42"/>
      <c r="BV115" s="42"/>
      <c r="BW115" s="42"/>
      <c r="BX115" s="42"/>
      <c r="BY115" s="42"/>
      <c r="BZ115" s="42"/>
      <c r="CA115" s="42"/>
      <c r="CB115" s="67"/>
      <c r="CC115" s="42"/>
      <c r="CD115" s="42"/>
      <c r="CE115" s="41"/>
      <c r="CF115" s="38"/>
    </row>
    <row r="116" spans="1:84" ht="15.75" customHeight="1" x14ac:dyDescent="0.2">
      <c r="A116" s="9"/>
      <c r="B116" s="9"/>
      <c r="C116" s="9"/>
      <c r="D116" s="9"/>
      <c r="E116" s="9"/>
      <c r="F116" s="9"/>
      <c r="G116" s="9"/>
      <c r="H116" s="9"/>
      <c r="I116" s="9"/>
      <c r="J116" s="38"/>
      <c r="K116" s="39"/>
      <c r="L116" s="39"/>
      <c r="M116" s="39"/>
      <c r="N116" s="39"/>
      <c r="O116" s="40"/>
      <c r="P116" s="9"/>
      <c r="Q116" s="38"/>
      <c r="R116" s="9"/>
      <c r="S116" s="41"/>
      <c r="T116" s="41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9"/>
      <c r="BK116" s="41"/>
      <c r="BL116" s="41"/>
      <c r="BM116" s="41"/>
      <c r="BN116" s="41"/>
      <c r="BO116" s="41"/>
      <c r="BP116" s="41"/>
      <c r="BQ116" s="42"/>
      <c r="BR116" s="42"/>
      <c r="BS116" s="42"/>
      <c r="BT116" s="42"/>
      <c r="BU116" s="42"/>
      <c r="BV116" s="42"/>
      <c r="BW116" s="42"/>
      <c r="BX116" s="42"/>
      <c r="BY116" s="42"/>
      <c r="BZ116" s="42"/>
      <c r="CA116" s="42"/>
      <c r="CB116" s="67"/>
      <c r="CC116" s="42"/>
      <c r="CD116" s="42"/>
      <c r="CE116" s="41"/>
      <c r="CF116" s="38"/>
    </row>
    <row r="117" spans="1:84" ht="15.75" customHeight="1" x14ac:dyDescent="0.2">
      <c r="A117" s="9"/>
      <c r="B117" s="9"/>
      <c r="C117" s="9"/>
      <c r="D117" s="9"/>
      <c r="E117" s="9"/>
      <c r="F117" s="9"/>
      <c r="G117" s="9"/>
      <c r="H117" s="9"/>
      <c r="I117" s="9"/>
      <c r="J117" s="38"/>
      <c r="K117" s="39"/>
      <c r="L117" s="39"/>
      <c r="M117" s="39"/>
      <c r="N117" s="39"/>
      <c r="O117" s="40"/>
      <c r="P117" s="9"/>
      <c r="Q117" s="38"/>
      <c r="R117" s="9"/>
      <c r="S117" s="41"/>
      <c r="T117" s="41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9"/>
      <c r="BK117" s="41"/>
      <c r="BL117" s="41"/>
      <c r="BM117" s="41"/>
      <c r="BN117" s="41"/>
      <c r="BO117" s="41"/>
      <c r="BP117" s="41"/>
      <c r="BQ117" s="42"/>
      <c r="BR117" s="42"/>
      <c r="BS117" s="42"/>
      <c r="BT117" s="42"/>
      <c r="BU117" s="42"/>
      <c r="BV117" s="42"/>
      <c r="BW117" s="42"/>
      <c r="BX117" s="42"/>
      <c r="BY117" s="42"/>
      <c r="BZ117" s="42"/>
      <c r="CA117" s="42"/>
      <c r="CB117" s="67"/>
      <c r="CC117" s="42"/>
      <c r="CD117" s="42"/>
      <c r="CE117" s="41"/>
      <c r="CF117" s="38"/>
    </row>
    <row r="118" spans="1:84" ht="15.75" customHeight="1" x14ac:dyDescent="0.2">
      <c r="A118" s="9"/>
      <c r="B118" s="9"/>
      <c r="C118" s="9"/>
      <c r="D118" s="9"/>
      <c r="E118" s="9"/>
      <c r="F118" s="9"/>
      <c r="G118" s="9"/>
      <c r="H118" s="9"/>
      <c r="I118" s="9"/>
      <c r="J118" s="38"/>
      <c r="K118" s="39"/>
      <c r="L118" s="39"/>
      <c r="M118" s="39"/>
      <c r="N118" s="39"/>
      <c r="O118" s="40"/>
      <c r="P118" s="9"/>
      <c r="Q118" s="38"/>
      <c r="R118" s="9"/>
      <c r="S118" s="41"/>
      <c r="T118" s="41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9"/>
      <c r="BK118" s="41"/>
      <c r="BL118" s="41"/>
      <c r="BM118" s="41"/>
      <c r="BN118" s="41"/>
      <c r="BO118" s="41"/>
      <c r="BP118" s="41"/>
      <c r="BQ118" s="42"/>
      <c r="BR118" s="42"/>
      <c r="BS118" s="42"/>
      <c r="BT118" s="42"/>
      <c r="BU118" s="42"/>
      <c r="BV118" s="42"/>
      <c r="BW118" s="42"/>
      <c r="BX118" s="42"/>
      <c r="BY118" s="42"/>
      <c r="BZ118" s="42"/>
      <c r="CA118" s="42"/>
      <c r="CB118" s="67"/>
      <c r="CC118" s="42"/>
      <c r="CD118" s="42"/>
      <c r="CE118" s="41"/>
      <c r="CF118" s="38"/>
    </row>
    <row r="119" spans="1:84" ht="15.75" customHeight="1" x14ac:dyDescent="0.2">
      <c r="A119" s="9"/>
      <c r="B119" s="9"/>
      <c r="C119" s="9"/>
      <c r="D119" s="9"/>
      <c r="E119" s="9"/>
      <c r="F119" s="9"/>
      <c r="G119" s="9"/>
      <c r="H119" s="9"/>
      <c r="I119" s="9"/>
      <c r="J119" s="38"/>
      <c r="K119" s="39"/>
      <c r="L119" s="39"/>
      <c r="M119" s="39"/>
      <c r="N119" s="39"/>
      <c r="O119" s="40"/>
      <c r="P119" s="9"/>
      <c r="Q119" s="38"/>
      <c r="R119" s="9"/>
      <c r="S119" s="41"/>
      <c r="T119" s="41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9"/>
      <c r="BK119" s="41"/>
      <c r="BL119" s="41"/>
      <c r="BM119" s="41"/>
      <c r="BN119" s="41"/>
      <c r="BO119" s="41"/>
      <c r="BP119" s="41"/>
      <c r="BQ119" s="42"/>
      <c r="BR119" s="42"/>
      <c r="BS119" s="42"/>
      <c r="BT119" s="42"/>
      <c r="BU119" s="42"/>
      <c r="BV119" s="42"/>
      <c r="BW119" s="42"/>
      <c r="BX119" s="42"/>
      <c r="BY119" s="42"/>
      <c r="BZ119" s="42"/>
      <c r="CA119" s="42"/>
      <c r="CB119" s="67"/>
      <c r="CC119" s="42"/>
      <c r="CD119" s="42"/>
      <c r="CE119" s="41"/>
      <c r="CF119" s="38"/>
    </row>
    <row r="120" spans="1:84" ht="15.75" customHeight="1" x14ac:dyDescent="0.2">
      <c r="A120" s="9"/>
      <c r="B120" s="9"/>
      <c r="C120" s="9"/>
      <c r="D120" s="9"/>
      <c r="E120" s="9"/>
      <c r="F120" s="9"/>
      <c r="G120" s="9"/>
      <c r="H120" s="9"/>
      <c r="I120" s="9"/>
      <c r="J120" s="38"/>
      <c r="K120" s="39"/>
      <c r="L120" s="39"/>
      <c r="M120" s="39"/>
      <c r="N120" s="39"/>
      <c r="O120" s="40"/>
      <c r="P120" s="9"/>
      <c r="Q120" s="38"/>
      <c r="R120" s="9"/>
      <c r="S120" s="41"/>
      <c r="T120" s="41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  <c r="AY120" s="39"/>
      <c r="AZ120" s="39"/>
      <c r="BA120" s="39"/>
      <c r="BB120" s="39"/>
      <c r="BC120" s="39"/>
      <c r="BD120" s="39"/>
      <c r="BE120" s="39"/>
      <c r="BF120" s="39"/>
      <c r="BG120" s="39"/>
      <c r="BH120" s="39"/>
      <c r="BI120" s="39"/>
      <c r="BJ120" s="9"/>
      <c r="BK120" s="41"/>
      <c r="BL120" s="41"/>
      <c r="BM120" s="41"/>
      <c r="BN120" s="41"/>
      <c r="BO120" s="41"/>
      <c r="BP120" s="41"/>
      <c r="BQ120" s="42"/>
      <c r="BR120" s="42"/>
      <c r="BS120" s="42"/>
      <c r="BT120" s="42"/>
      <c r="BU120" s="42"/>
      <c r="BV120" s="42"/>
      <c r="BW120" s="42"/>
      <c r="BX120" s="42"/>
      <c r="BY120" s="42"/>
      <c r="BZ120" s="42"/>
      <c r="CA120" s="42"/>
      <c r="CB120" s="67"/>
      <c r="CC120" s="42"/>
      <c r="CD120" s="42"/>
      <c r="CE120" s="41"/>
      <c r="CF120" s="38"/>
    </row>
    <row r="121" spans="1:84" ht="15.75" customHeight="1" x14ac:dyDescent="0.2">
      <c r="A121" s="9"/>
      <c r="B121" s="9"/>
      <c r="C121" s="9"/>
      <c r="D121" s="9"/>
      <c r="E121" s="9"/>
      <c r="F121" s="9"/>
      <c r="G121" s="9"/>
      <c r="H121" s="9"/>
      <c r="I121" s="9"/>
      <c r="J121" s="38"/>
      <c r="K121" s="39"/>
      <c r="L121" s="39"/>
      <c r="M121" s="39"/>
      <c r="N121" s="39"/>
      <c r="O121" s="40"/>
      <c r="P121" s="9"/>
      <c r="Q121" s="38"/>
      <c r="R121" s="9"/>
      <c r="S121" s="41"/>
      <c r="T121" s="41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9"/>
      <c r="BK121" s="41"/>
      <c r="BL121" s="41"/>
      <c r="BM121" s="41"/>
      <c r="BN121" s="41"/>
      <c r="BO121" s="41"/>
      <c r="BP121" s="41"/>
      <c r="BQ121" s="42"/>
      <c r="BR121" s="42"/>
      <c r="BS121" s="42"/>
      <c r="BT121" s="42"/>
      <c r="BU121" s="42"/>
      <c r="BV121" s="42"/>
      <c r="BW121" s="42"/>
      <c r="BX121" s="42"/>
      <c r="BY121" s="42"/>
      <c r="BZ121" s="42"/>
      <c r="CA121" s="42"/>
      <c r="CB121" s="67"/>
      <c r="CC121" s="42"/>
      <c r="CD121" s="42"/>
      <c r="CE121" s="41"/>
      <c r="CF121" s="38"/>
    </row>
    <row r="122" spans="1:84" ht="15.75" customHeight="1" x14ac:dyDescent="0.2">
      <c r="A122" s="9"/>
      <c r="B122" s="9"/>
      <c r="C122" s="9"/>
      <c r="D122" s="9"/>
      <c r="E122" s="9"/>
      <c r="F122" s="9"/>
      <c r="G122" s="9"/>
      <c r="H122" s="9"/>
      <c r="I122" s="9"/>
      <c r="J122" s="38"/>
      <c r="K122" s="39"/>
      <c r="L122" s="39"/>
      <c r="M122" s="39"/>
      <c r="N122" s="39"/>
      <c r="O122" s="40"/>
      <c r="P122" s="9"/>
      <c r="Q122" s="38"/>
      <c r="R122" s="9"/>
      <c r="S122" s="41"/>
      <c r="T122" s="41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9"/>
      <c r="BK122" s="41"/>
      <c r="BL122" s="41"/>
      <c r="BM122" s="41"/>
      <c r="BN122" s="41"/>
      <c r="BO122" s="41"/>
      <c r="BP122" s="41"/>
      <c r="BQ122" s="42"/>
      <c r="BR122" s="42"/>
      <c r="BS122" s="42"/>
      <c r="BT122" s="42"/>
      <c r="BU122" s="42"/>
      <c r="BV122" s="42"/>
      <c r="BW122" s="42"/>
      <c r="BX122" s="42"/>
      <c r="BY122" s="42"/>
      <c r="BZ122" s="42"/>
      <c r="CA122" s="42"/>
      <c r="CB122" s="67"/>
      <c r="CC122" s="42"/>
      <c r="CD122" s="42"/>
      <c r="CE122" s="41"/>
      <c r="CF122" s="38"/>
    </row>
    <row r="123" spans="1:84" ht="15.75" customHeight="1" x14ac:dyDescent="0.2">
      <c r="A123" s="9"/>
      <c r="B123" s="9"/>
      <c r="C123" s="9"/>
      <c r="D123" s="9"/>
      <c r="E123" s="9"/>
      <c r="F123" s="9"/>
      <c r="G123" s="9"/>
      <c r="H123" s="9"/>
      <c r="I123" s="9"/>
      <c r="J123" s="38"/>
      <c r="K123" s="39"/>
      <c r="L123" s="39"/>
      <c r="M123" s="39"/>
      <c r="N123" s="39"/>
      <c r="O123" s="40"/>
      <c r="P123" s="9"/>
      <c r="Q123" s="38"/>
      <c r="R123" s="9"/>
      <c r="S123" s="41"/>
      <c r="T123" s="41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9"/>
      <c r="BK123" s="41"/>
      <c r="BL123" s="41"/>
      <c r="BM123" s="41"/>
      <c r="BN123" s="41"/>
      <c r="BO123" s="41"/>
      <c r="BP123" s="41"/>
      <c r="BQ123" s="42"/>
      <c r="BR123" s="42"/>
      <c r="BS123" s="42"/>
      <c r="BT123" s="42"/>
      <c r="BU123" s="42"/>
      <c r="BV123" s="42"/>
      <c r="BW123" s="42"/>
      <c r="BX123" s="42"/>
      <c r="BY123" s="42"/>
      <c r="BZ123" s="42"/>
      <c r="CA123" s="42"/>
      <c r="CB123" s="67"/>
      <c r="CC123" s="42"/>
      <c r="CD123" s="42"/>
      <c r="CE123" s="41"/>
      <c r="CF123" s="38"/>
    </row>
    <row r="124" spans="1:84" ht="15.75" customHeight="1" x14ac:dyDescent="0.2">
      <c r="A124" s="9"/>
      <c r="B124" s="9"/>
      <c r="C124" s="9"/>
      <c r="D124" s="9"/>
      <c r="E124" s="9"/>
      <c r="F124" s="9"/>
      <c r="G124" s="9"/>
      <c r="H124" s="9"/>
      <c r="I124" s="9"/>
      <c r="J124" s="38"/>
      <c r="K124" s="39"/>
      <c r="L124" s="39"/>
      <c r="M124" s="39"/>
      <c r="N124" s="39"/>
      <c r="O124" s="40"/>
      <c r="P124" s="9"/>
      <c r="Q124" s="38"/>
      <c r="R124" s="9"/>
      <c r="S124" s="41"/>
      <c r="T124" s="41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39"/>
      <c r="AX124" s="39"/>
      <c r="AY124" s="39"/>
      <c r="AZ124" s="39"/>
      <c r="BA124" s="39"/>
      <c r="BB124" s="39"/>
      <c r="BC124" s="39"/>
      <c r="BD124" s="39"/>
      <c r="BE124" s="39"/>
      <c r="BF124" s="39"/>
      <c r="BG124" s="39"/>
      <c r="BH124" s="39"/>
      <c r="BI124" s="39"/>
      <c r="BJ124" s="9"/>
      <c r="BK124" s="41"/>
      <c r="BL124" s="41"/>
      <c r="BM124" s="41"/>
      <c r="BN124" s="41"/>
      <c r="BO124" s="41"/>
      <c r="BP124" s="41"/>
      <c r="BQ124" s="42"/>
      <c r="BR124" s="42"/>
      <c r="BS124" s="42"/>
      <c r="BT124" s="42"/>
      <c r="BU124" s="42"/>
      <c r="BV124" s="42"/>
      <c r="BW124" s="42"/>
      <c r="BX124" s="42"/>
      <c r="BY124" s="42"/>
      <c r="BZ124" s="42"/>
      <c r="CA124" s="42"/>
      <c r="CB124" s="67"/>
      <c r="CC124" s="42"/>
      <c r="CD124" s="42"/>
      <c r="CE124" s="41"/>
      <c r="CF124" s="38"/>
    </row>
    <row r="125" spans="1:84" ht="15.75" customHeight="1" x14ac:dyDescent="0.2">
      <c r="A125" s="9"/>
      <c r="B125" s="9"/>
      <c r="C125" s="9"/>
      <c r="D125" s="9"/>
      <c r="E125" s="9"/>
      <c r="F125" s="9"/>
      <c r="G125" s="9"/>
      <c r="H125" s="9"/>
      <c r="I125" s="9"/>
      <c r="J125" s="38"/>
      <c r="K125" s="39"/>
      <c r="L125" s="39"/>
      <c r="M125" s="39"/>
      <c r="N125" s="39"/>
      <c r="O125" s="40"/>
      <c r="P125" s="9"/>
      <c r="Q125" s="38"/>
      <c r="R125" s="9"/>
      <c r="S125" s="41"/>
      <c r="T125" s="41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9"/>
      <c r="BK125" s="41"/>
      <c r="BL125" s="41"/>
      <c r="BM125" s="41"/>
      <c r="BN125" s="41"/>
      <c r="BO125" s="41"/>
      <c r="BP125" s="41"/>
      <c r="BQ125" s="42"/>
      <c r="BR125" s="42"/>
      <c r="BS125" s="42"/>
      <c r="BT125" s="42"/>
      <c r="BU125" s="42"/>
      <c r="BV125" s="42"/>
      <c r="BW125" s="42"/>
      <c r="BX125" s="42"/>
      <c r="BY125" s="42"/>
      <c r="BZ125" s="42"/>
      <c r="CA125" s="42"/>
      <c r="CB125" s="67"/>
      <c r="CC125" s="42"/>
      <c r="CD125" s="42"/>
      <c r="CE125" s="41"/>
      <c r="CF125" s="38"/>
    </row>
    <row r="126" spans="1:84" ht="15.75" customHeight="1" x14ac:dyDescent="0.2">
      <c r="A126" s="9"/>
      <c r="B126" s="9"/>
      <c r="C126" s="9"/>
      <c r="D126" s="9"/>
      <c r="E126" s="9"/>
      <c r="F126" s="9"/>
      <c r="G126" s="9"/>
      <c r="H126" s="9"/>
      <c r="I126" s="9"/>
      <c r="J126" s="38"/>
      <c r="K126" s="39"/>
      <c r="L126" s="39"/>
      <c r="M126" s="39"/>
      <c r="N126" s="39"/>
      <c r="O126" s="40"/>
      <c r="P126" s="9"/>
      <c r="Q126" s="38"/>
      <c r="R126" s="9"/>
      <c r="S126" s="41"/>
      <c r="T126" s="41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9"/>
      <c r="AV126" s="39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9"/>
      <c r="BJ126" s="9"/>
      <c r="BK126" s="41"/>
      <c r="BL126" s="41"/>
      <c r="BM126" s="41"/>
      <c r="BN126" s="41"/>
      <c r="BO126" s="41"/>
      <c r="BP126" s="41"/>
      <c r="BQ126" s="42"/>
      <c r="BR126" s="42"/>
      <c r="BS126" s="42"/>
      <c r="BT126" s="42"/>
      <c r="BU126" s="42"/>
      <c r="BV126" s="42"/>
      <c r="BW126" s="42"/>
      <c r="BX126" s="42"/>
      <c r="BY126" s="42"/>
      <c r="BZ126" s="42"/>
      <c r="CA126" s="42"/>
      <c r="CB126" s="67"/>
      <c r="CC126" s="42"/>
      <c r="CD126" s="42"/>
      <c r="CE126" s="41"/>
      <c r="CF126" s="38"/>
    </row>
    <row r="127" spans="1:84" ht="15.75" customHeight="1" x14ac:dyDescent="0.2">
      <c r="A127" s="9"/>
      <c r="B127" s="9"/>
      <c r="C127" s="9"/>
      <c r="D127" s="9"/>
      <c r="E127" s="9"/>
      <c r="F127" s="9"/>
      <c r="G127" s="9"/>
      <c r="H127" s="9"/>
      <c r="I127" s="9"/>
      <c r="J127" s="38"/>
      <c r="K127" s="39"/>
      <c r="L127" s="39"/>
      <c r="M127" s="39"/>
      <c r="N127" s="39"/>
      <c r="O127" s="40"/>
      <c r="P127" s="9"/>
      <c r="Q127" s="38"/>
      <c r="R127" s="9"/>
      <c r="S127" s="41"/>
      <c r="T127" s="41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39"/>
      <c r="AK127" s="39"/>
      <c r="AL127" s="39"/>
      <c r="AM127" s="39"/>
      <c r="AN127" s="39"/>
      <c r="AO127" s="39"/>
      <c r="AP127" s="39"/>
      <c r="AQ127" s="39"/>
      <c r="AR127" s="39"/>
      <c r="AS127" s="39"/>
      <c r="AT127" s="39"/>
      <c r="AU127" s="39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  <c r="BJ127" s="9"/>
      <c r="BK127" s="41"/>
      <c r="BL127" s="41"/>
      <c r="BM127" s="41"/>
      <c r="BN127" s="41"/>
      <c r="BO127" s="41"/>
      <c r="BP127" s="41"/>
      <c r="BQ127" s="42"/>
      <c r="BR127" s="42"/>
      <c r="BS127" s="42"/>
      <c r="BT127" s="42"/>
      <c r="BU127" s="42"/>
      <c r="BV127" s="42"/>
      <c r="BW127" s="42"/>
      <c r="BX127" s="42"/>
      <c r="BY127" s="42"/>
      <c r="BZ127" s="42"/>
      <c r="CA127" s="42"/>
      <c r="CB127" s="67"/>
      <c r="CC127" s="42"/>
      <c r="CD127" s="42"/>
      <c r="CE127" s="41"/>
      <c r="CF127" s="38"/>
    </row>
    <row r="128" spans="1:84" ht="15.75" customHeight="1" x14ac:dyDescent="0.2">
      <c r="A128" s="9"/>
      <c r="B128" s="9"/>
      <c r="C128" s="9"/>
      <c r="D128" s="9"/>
      <c r="E128" s="9"/>
      <c r="F128" s="9"/>
      <c r="G128" s="9"/>
      <c r="H128" s="9"/>
      <c r="I128" s="9"/>
      <c r="J128" s="38"/>
      <c r="K128" s="39"/>
      <c r="L128" s="39"/>
      <c r="M128" s="39"/>
      <c r="N128" s="39"/>
      <c r="O128" s="40"/>
      <c r="P128" s="9"/>
      <c r="Q128" s="38"/>
      <c r="R128" s="9"/>
      <c r="S128" s="41"/>
      <c r="T128" s="41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9"/>
      <c r="AH128" s="39"/>
      <c r="AI128" s="39"/>
      <c r="AJ128" s="39"/>
      <c r="AK128" s="39"/>
      <c r="AL128" s="39"/>
      <c r="AM128" s="39"/>
      <c r="AN128" s="39"/>
      <c r="AO128" s="39"/>
      <c r="AP128" s="39"/>
      <c r="AQ128" s="39"/>
      <c r="AR128" s="39"/>
      <c r="AS128" s="39"/>
      <c r="AT128" s="39"/>
      <c r="AU128" s="39"/>
      <c r="AV128" s="39"/>
      <c r="AW128" s="39"/>
      <c r="AX128" s="39"/>
      <c r="AY128" s="39"/>
      <c r="AZ128" s="39"/>
      <c r="BA128" s="39"/>
      <c r="BB128" s="39"/>
      <c r="BC128" s="39"/>
      <c r="BD128" s="39"/>
      <c r="BE128" s="39"/>
      <c r="BF128" s="39"/>
      <c r="BG128" s="39"/>
      <c r="BH128" s="39"/>
      <c r="BI128" s="39"/>
      <c r="BJ128" s="9"/>
      <c r="BK128" s="41"/>
      <c r="BL128" s="41"/>
      <c r="BM128" s="41"/>
      <c r="BN128" s="41"/>
      <c r="BO128" s="41"/>
      <c r="BP128" s="41"/>
      <c r="BQ128" s="42"/>
      <c r="BR128" s="42"/>
      <c r="BS128" s="42"/>
      <c r="BT128" s="42"/>
      <c r="BU128" s="42"/>
      <c r="BV128" s="42"/>
      <c r="BW128" s="42"/>
      <c r="BX128" s="42"/>
      <c r="BY128" s="42"/>
      <c r="BZ128" s="42"/>
      <c r="CA128" s="42"/>
      <c r="CB128" s="67"/>
      <c r="CC128" s="42"/>
      <c r="CD128" s="42"/>
      <c r="CE128" s="41"/>
      <c r="CF128" s="38"/>
    </row>
    <row r="129" spans="1:84" ht="15.75" customHeight="1" x14ac:dyDescent="0.2">
      <c r="A129" s="9"/>
      <c r="B129" s="9"/>
      <c r="C129" s="9"/>
      <c r="D129" s="9"/>
      <c r="E129" s="9"/>
      <c r="F129" s="9"/>
      <c r="G129" s="9"/>
      <c r="H129" s="9"/>
      <c r="I129" s="9"/>
      <c r="J129" s="38"/>
      <c r="K129" s="39"/>
      <c r="L129" s="39"/>
      <c r="M129" s="39"/>
      <c r="N129" s="39"/>
      <c r="O129" s="40"/>
      <c r="P129" s="9"/>
      <c r="Q129" s="38"/>
      <c r="R129" s="9"/>
      <c r="S129" s="41"/>
      <c r="T129" s="41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39"/>
      <c r="AT129" s="39"/>
      <c r="AU129" s="39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  <c r="BJ129" s="9"/>
      <c r="BK129" s="41"/>
      <c r="BL129" s="41"/>
      <c r="BM129" s="41"/>
      <c r="BN129" s="41"/>
      <c r="BO129" s="41"/>
      <c r="BP129" s="41"/>
      <c r="BQ129" s="42"/>
      <c r="BR129" s="42"/>
      <c r="BS129" s="42"/>
      <c r="BT129" s="42"/>
      <c r="BU129" s="42"/>
      <c r="BV129" s="42"/>
      <c r="BW129" s="42"/>
      <c r="BX129" s="42"/>
      <c r="BY129" s="42"/>
      <c r="BZ129" s="42"/>
      <c r="CA129" s="42"/>
      <c r="CB129" s="67"/>
      <c r="CC129" s="42"/>
      <c r="CD129" s="42"/>
      <c r="CE129" s="41"/>
      <c r="CF129" s="38"/>
    </row>
    <row r="130" spans="1:84" ht="15.75" customHeight="1" x14ac:dyDescent="0.2">
      <c r="A130" s="9"/>
      <c r="B130" s="9"/>
      <c r="C130" s="9"/>
      <c r="D130" s="9"/>
      <c r="E130" s="9"/>
      <c r="F130" s="9"/>
      <c r="G130" s="9"/>
      <c r="H130" s="9"/>
      <c r="I130" s="9"/>
      <c r="J130" s="38"/>
      <c r="K130" s="39"/>
      <c r="L130" s="39"/>
      <c r="M130" s="39"/>
      <c r="N130" s="39"/>
      <c r="O130" s="40"/>
      <c r="P130" s="9"/>
      <c r="Q130" s="38"/>
      <c r="R130" s="9"/>
      <c r="S130" s="41"/>
      <c r="T130" s="41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  <c r="AL130" s="39"/>
      <c r="AM130" s="39"/>
      <c r="AN130" s="39"/>
      <c r="AO130" s="39"/>
      <c r="AP130" s="39"/>
      <c r="AQ130" s="39"/>
      <c r="AR130" s="39"/>
      <c r="AS130" s="39"/>
      <c r="AT130" s="39"/>
      <c r="AU130" s="39"/>
      <c r="AV130" s="39"/>
      <c r="AW130" s="39"/>
      <c r="AX130" s="39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9"/>
      <c r="BK130" s="41"/>
      <c r="BL130" s="41"/>
      <c r="BM130" s="41"/>
      <c r="BN130" s="41"/>
      <c r="BO130" s="41"/>
      <c r="BP130" s="41"/>
      <c r="BQ130" s="42"/>
      <c r="BR130" s="42"/>
      <c r="BS130" s="42"/>
      <c r="BT130" s="42"/>
      <c r="BU130" s="42"/>
      <c r="BV130" s="42"/>
      <c r="BW130" s="42"/>
      <c r="BX130" s="42"/>
      <c r="BY130" s="42"/>
      <c r="BZ130" s="42"/>
      <c r="CA130" s="42"/>
      <c r="CB130" s="67"/>
      <c r="CC130" s="42"/>
      <c r="CD130" s="42"/>
      <c r="CE130" s="41"/>
      <c r="CF130" s="38"/>
    </row>
    <row r="131" spans="1:84" ht="15.75" customHeight="1" x14ac:dyDescent="0.2">
      <c r="A131" s="9"/>
      <c r="B131" s="9"/>
      <c r="C131" s="9"/>
      <c r="D131" s="9"/>
      <c r="E131" s="9"/>
      <c r="F131" s="9"/>
      <c r="G131" s="9"/>
      <c r="H131" s="9"/>
      <c r="I131" s="9"/>
      <c r="J131" s="38"/>
      <c r="K131" s="39"/>
      <c r="L131" s="39"/>
      <c r="M131" s="39"/>
      <c r="N131" s="39"/>
      <c r="O131" s="40"/>
      <c r="P131" s="9"/>
      <c r="Q131" s="38"/>
      <c r="R131" s="9"/>
      <c r="S131" s="41"/>
      <c r="T131" s="41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  <c r="AL131" s="39"/>
      <c r="AM131" s="39"/>
      <c r="AN131" s="39"/>
      <c r="AO131" s="39"/>
      <c r="AP131" s="39"/>
      <c r="AQ131" s="39"/>
      <c r="AR131" s="39"/>
      <c r="AS131" s="39"/>
      <c r="AT131" s="39"/>
      <c r="AU131" s="39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9"/>
      <c r="BK131" s="41"/>
      <c r="BL131" s="41"/>
      <c r="BM131" s="41"/>
      <c r="BN131" s="41"/>
      <c r="BO131" s="41"/>
      <c r="BP131" s="41"/>
      <c r="BQ131" s="42"/>
      <c r="BR131" s="42"/>
      <c r="BS131" s="42"/>
      <c r="BT131" s="42"/>
      <c r="BU131" s="42"/>
      <c r="BV131" s="42"/>
      <c r="BW131" s="42"/>
      <c r="BX131" s="42"/>
      <c r="BY131" s="42"/>
      <c r="BZ131" s="42"/>
      <c r="CA131" s="42"/>
      <c r="CB131" s="67"/>
      <c r="CC131" s="42"/>
      <c r="CD131" s="42"/>
      <c r="CE131" s="41"/>
      <c r="CF131" s="38"/>
    </row>
    <row r="132" spans="1:84" ht="15.75" customHeight="1" x14ac:dyDescent="0.2">
      <c r="A132" s="9"/>
      <c r="B132" s="9"/>
      <c r="C132" s="9"/>
      <c r="D132" s="9"/>
      <c r="E132" s="9"/>
      <c r="F132" s="9"/>
      <c r="G132" s="9"/>
      <c r="H132" s="9"/>
      <c r="I132" s="9"/>
      <c r="J132" s="38"/>
      <c r="K132" s="39"/>
      <c r="L132" s="39"/>
      <c r="M132" s="39"/>
      <c r="N132" s="39"/>
      <c r="O132" s="40"/>
      <c r="P132" s="9"/>
      <c r="Q132" s="38"/>
      <c r="R132" s="9"/>
      <c r="S132" s="41"/>
      <c r="T132" s="41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39"/>
      <c r="AK132" s="39"/>
      <c r="AL132" s="39"/>
      <c r="AM132" s="39"/>
      <c r="AN132" s="39"/>
      <c r="AO132" s="39"/>
      <c r="AP132" s="39"/>
      <c r="AQ132" s="39"/>
      <c r="AR132" s="39"/>
      <c r="AS132" s="39"/>
      <c r="AT132" s="39"/>
      <c r="AU132" s="39"/>
      <c r="AV132" s="39"/>
      <c r="AW132" s="39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9"/>
      <c r="BJ132" s="9"/>
      <c r="BK132" s="41"/>
      <c r="BL132" s="41"/>
      <c r="BM132" s="41"/>
      <c r="BN132" s="41"/>
      <c r="BO132" s="41"/>
      <c r="BP132" s="41"/>
      <c r="BQ132" s="42"/>
      <c r="BR132" s="42"/>
      <c r="BS132" s="42"/>
      <c r="BT132" s="42"/>
      <c r="BU132" s="42"/>
      <c r="BV132" s="42"/>
      <c r="BW132" s="42"/>
      <c r="BX132" s="42"/>
      <c r="BY132" s="42"/>
      <c r="BZ132" s="42"/>
      <c r="CA132" s="42"/>
      <c r="CB132" s="67"/>
      <c r="CC132" s="42"/>
      <c r="CD132" s="42"/>
      <c r="CE132" s="41"/>
      <c r="CF132" s="38"/>
    </row>
    <row r="133" spans="1:84" ht="15.75" customHeight="1" x14ac:dyDescent="0.2">
      <c r="A133" s="9"/>
      <c r="B133" s="9"/>
      <c r="C133" s="9"/>
      <c r="D133" s="9"/>
      <c r="E133" s="9"/>
      <c r="F133" s="9"/>
      <c r="G133" s="9"/>
      <c r="H133" s="9"/>
      <c r="I133" s="9"/>
      <c r="J133" s="38"/>
      <c r="K133" s="39"/>
      <c r="L133" s="39"/>
      <c r="M133" s="39"/>
      <c r="N133" s="39"/>
      <c r="O133" s="40"/>
      <c r="P133" s="9"/>
      <c r="Q133" s="38"/>
      <c r="R133" s="9"/>
      <c r="S133" s="41"/>
      <c r="T133" s="41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39"/>
      <c r="AM133" s="39"/>
      <c r="AN133" s="39"/>
      <c r="AO133" s="39"/>
      <c r="AP133" s="39"/>
      <c r="AQ133" s="39"/>
      <c r="AR133" s="39"/>
      <c r="AS133" s="39"/>
      <c r="AT133" s="39"/>
      <c r="AU133" s="39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9"/>
      <c r="BK133" s="41"/>
      <c r="BL133" s="41"/>
      <c r="BM133" s="41"/>
      <c r="BN133" s="41"/>
      <c r="BO133" s="41"/>
      <c r="BP133" s="41"/>
      <c r="BQ133" s="42"/>
      <c r="BR133" s="42"/>
      <c r="BS133" s="42"/>
      <c r="BT133" s="42"/>
      <c r="BU133" s="42"/>
      <c r="BV133" s="42"/>
      <c r="BW133" s="42"/>
      <c r="BX133" s="42"/>
      <c r="BY133" s="42"/>
      <c r="BZ133" s="42"/>
      <c r="CA133" s="42"/>
      <c r="CB133" s="67"/>
      <c r="CC133" s="42"/>
      <c r="CD133" s="42"/>
      <c r="CE133" s="41"/>
      <c r="CF133" s="38"/>
    </row>
    <row r="134" spans="1:84" ht="15.75" customHeight="1" x14ac:dyDescent="0.2">
      <c r="A134" s="9"/>
      <c r="B134" s="9"/>
      <c r="C134" s="9"/>
      <c r="D134" s="9"/>
      <c r="E134" s="9"/>
      <c r="F134" s="9"/>
      <c r="G134" s="9"/>
      <c r="H134" s="9"/>
      <c r="I134" s="9"/>
      <c r="J134" s="38"/>
      <c r="K134" s="39"/>
      <c r="L134" s="39"/>
      <c r="M134" s="39"/>
      <c r="N134" s="39"/>
      <c r="O134" s="40"/>
      <c r="P134" s="9"/>
      <c r="Q134" s="38"/>
      <c r="R134" s="9"/>
      <c r="S134" s="41"/>
      <c r="T134" s="41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39"/>
      <c r="AM134" s="39"/>
      <c r="AN134" s="39"/>
      <c r="AO134" s="39"/>
      <c r="AP134" s="39"/>
      <c r="AQ134" s="39"/>
      <c r="AR134" s="39"/>
      <c r="AS134" s="39"/>
      <c r="AT134" s="39"/>
      <c r="AU134" s="39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9"/>
      <c r="BK134" s="41"/>
      <c r="BL134" s="41"/>
      <c r="BM134" s="41"/>
      <c r="BN134" s="41"/>
      <c r="BO134" s="41"/>
      <c r="BP134" s="41"/>
      <c r="BQ134" s="42"/>
      <c r="BR134" s="42"/>
      <c r="BS134" s="42"/>
      <c r="BT134" s="42"/>
      <c r="BU134" s="42"/>
      <c r="BV134" s="42"/>
      <c r="BW134" s="42"/>
      <c r="BX134" s="42"/>
      <c r="BY134" s="42"/>
      <c r="BZ134" s="42"/>
      <c r="CA134" s="42"/>
      <c r="CB134" s="67"/>
      <c r="CC134" s="42"/>
      <c r="CD134" s="42"/>
      <c r="CE134" s="41"/>
      <c r="CF134" s="38"/>
    </row>
    <row r="135" spans="1:84" ht="15.75" customHeight="1" x14ac:dyDescent="0.2">
      <c r="A135" s="9"/>
      <c r="B135" s="9"/>
      <c r="C135" s="9"/>
      <c r="D135" s="9"/>
      <c r="E135" s="9"/>
      <c r="F135" s="9"/>
      <c r="G135" s="9"/>
      <c r="H135" s="9"/>
      <c r="I135" s="9"/>
      <c r="J135" s="38"/>
      <c r="K135" s="39"/>
      <c r="L135" s="39"/>
      <c r="M135" s="39"/>
      <c r="N135" s="39"/>
      <c r="O135" s="40"/>
      <c r="P135" s="9"/>
      <c r="Q135" s="38"/>
      <c r="R135" s="9"/>
      <c r="S135" s="41"/>
      <c r="T135" s="41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9"/>
      <c r="AN135" s="39"/>
      <c r="AO135" s="39"/>
      <c r="AP135" s="39"/>
      <c r="AQ135" s="39"/>
      <c r="AR135" s="39"/>
      <c r="AS135" s="39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9"/>
      <c r="BK135" s="41"/>
      <c r="BL135" s="41"/>
      <c r="BM135" s="41"/>
      <c r="BN135" s="41"/>
      <c r="BO135" s="41"/>
      <c r="BP135" s="41"/>
      <c r="BQ135" s="42"/>
      <c r="BR135" s="42"/>
      <c r="BS135" s="42"/>
      <c r="BT135" s="42"/>
      <c r="BU135" s="42"/>
      <c r="BV135" s="42"/>
      <c r="BW135" s="42"/>
      <c r="BX135" s="42"/>
      <c r="BY135" s="42"/>
      <c r="BZ135" s="42"/>
      <c r="CA135" s="42"/>
      <c r="CB135" s="67"/>
      <c r="CC135" s="42"/>
      <c r="CD135" s="42"/>
      <c r="CE135" s="41"/>
      <c r="CF135" s="38"/>
    </row>
    <row r="136" spans="1:84" ht="15.75" customHeight="1" x14ac:dyDescent="0.2">
      <c r="A136" s="9"/>
      <c r="B136" s="9"/>
      <c r="C136" s="9"/>
      <c r="D136" s="9"/>
      <c r="E136" s="9"/>
      <c r="F136" s="9"/>
      <c r="G136" s="9"/>
      <c r="H136" s="9"/>
      <c r="I136" s="9"/>
      <c r="J136" s="38"/>
      <c r="K136" s="39"/>
      <c r="L136" s="39"/>
      <c r="M136" s="39"/>
      <c r="N136" s="39"/>
      <c r="O136" s="40"/>
      <c r="P136" s="9"/>
      <c r="Q136" s="38"/>
      <c r="R136" s="9"/>
      <c r="S136" s="41"/>
      <c r="T136" s="41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9"/>
      <c r="BK136" s="41"/>
      <c r="BL136" s="41"/>
      <c r="BM136" s="41"/>
      <c r="BN136" s="41"/>
      <c r="BO136" s="41"/>
      <c r="BP136" s="41"/>
      <c r="BQ136" s="42"/>
      <c r="BR136" s="42"/>
      <c r="BS136" s="42"/>
      <c r="BT136" s="42"/>
      <c r="BU136" s="42"/>
      <c r="BV136" s="42"/>
      <c r="BW136" s="42"/>
      <c r="BX136" s="42"/>
      <c r="BY136" s="42"/>
      <c r="BZ136" s="42"/>
      <c r="CA136" s="42"/>
      <c r="CB136" s="67"/>
      <c r="CC136" s="42"/>
      <c r="CD136" s="42"/>
      <c r="CE136" s="41"/>
      <c r="CF136" s="38"/>
    </row>
    <row r="137" spans="1:84" ht="15.75" customHeight="1" x14ac:dyDescent="0.2">
      <c r="A137" s="9"/>
      <c r="B137" s="9"/>
      <c r="C137" s="9"/>
      <c r="D137" s="9"/>
      <c r="E137" s="9"/>
      <c r="F137" s="9"/>
      <c r="G137" s="9"/>
      <c r="H137" s="9"/>
      <c r="I137" s="9"/>
      <c r="J137" s="38"/>
      <c r="K137" s="39"/>
      <c r="L137" s="39"/>
      <c r="M137" s="39"/>
      <c r="N137" s="39"/>
      <c r="O137" s="40"/>
      <c r="P137" s="9"/>
      <c r="Q137" s="38"/>
      <c r="R137" s="9"/>
      <c r="S137" s="41"/>
      <c r="T137" s="41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9"/>
      <c r="BK137" s="41"/>
      <c r="BL137" s="41"/>
      <c r="BM137" s="41"/>
      <c r="BN137" s="41"/>
      <c r="BO137" s="41"/>
      <c r="BP137" s="41"/>
      <c r="BQ137" s="42"/>
      <c r="BR137" s="42"/>
      <c r="BS137" s="42"/>
      <c r="BT137" s="42"/>
      <c r="BU137" s="42"/>
      <c r="BV137" s="42"/>
      <c r="BW137" s="42"/>
      <c r="BX137" s="42"/>
      <c r="BY137" s="42"/>
      <c r="BZ137" s="42"/>
      <c r="CA137" s="42"/>
      <c r="CB137" s="67"/>
      <c r="CC137" s="42"/>
      <c r="CD137" s="42"/>
      <c r="CE137" s="41"/>
      <c r="CF137" s="38"/>
    </row>
    <row r="138" spans="1:84" ht="15.75" customHeight="1" x14ac:dyDescent="0.2">
      <c r="A138" s="9"/>
      <c r="B138" s="9"/>
      <c r="C138" s="9"/>
      <c r="D138" s="9"/>
      <c r="E138" s="9"/>
      <c r="F138" s="9"/>
      <c r="G138" s="9"/>
      <c r="H138" s="9"/>
      <c r="I138" s="9"/>
      <c r="J138" s="38"/>
      <c r="K138" s="39"/>
      <c r="L138" s="39"/>
      <c r="M138" s="39"/>
      <c r="N138" s="39"/>
      <c r="O138" s="40"/>
      <c r="P138" s="9"/>
      <c r="Q138" s="38"/>
      <c r="R138" s="9"/>
      <c r="S138" s="41"/>
      <c r="T138" s="41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9"/>
      <c r="BK138" s="41"/>
      <c r="BL138" s="41"/>
      <c r="BM138" s="41"/>
      <c r="BN138" s="41"/>
      <c r="BO138" s="41"/>
      <c r="BP138" s="41"/>
      <c r="BQ138" s="42"/>
      <c r="BR138" s="42"/>
      <c r="BS138" s="42"/>
      <c r="BT138" s="42"/>
      <c r="BU138" s="42"/>
      <c r="BV138" s="42"/>
      <c r="BW138" s="42"/>
      <c r="BX138" s="42"/>
      <c r="BY138" s="42"/>
      <c r="BZ138" s="42"/>
      <c r="CA138" s="42"/>
      <c r="CB138" s="67"/>
      <c r="CC138" s="42"/>
      <c r="CD138" s="42"/>
      <c r="CE138" s="41"/>
      <c r="CF138" s="38"/>
    </row>
    <row r="139" spans="1:84" ht="15.75" customHeight="1" x14ac:dyDescent="0.2">
      <c r="A139" s="9"/>
      <c r="B139" s="9"/>
      <c r="C139" s="9"/>
      <c r="D139" s="9"/>
      <c r="E139" s="9"/>
      <c r="F139" s="9"/>
      <c r="G139" s="9"/>
      <c r="H139" s="9"/>
      <c r="I139" s="9"/>
      <c r="J139" s="38"/>
      <c r="K139" s="39"/>
      <c r="L139" s="39"/>
      <c r="M139" s="39"/>
      <c r="N139" s="39"/>
      <c r="O139" s="40"/>
      <c r="P139" s="9"/>
      <c r="Q139" s="38"/>
      <c r="R139" s="9"/>
      <c r="S139" s="41"/>
      <c r="T139" s="41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9"/>
      <c r="BK139" s="41"/>
      <c r="BL139" s="41"/>
      <c r="BM139" s="41"/>
      <c r="BN139" s="41"/>
      <c r="BO139" s="41"/>
      <c r="BP139" s="41"/>
      <c r="BQ139" s="42"/>
      <c r="BR139" s="42"/>
      <c r="BS139" s="42"/>
      <c r="BT139" s="42"/>
      <c r="BU139" s="42"/>
      <c r="BV139" s="42"/>
      <c r="BW139" s="42"/>
      <c r="BX139" s="42"/>
      <c r="BY139" s="42"/>
      <c r="BZ139" s="42"/>
      <c r="CA139" s="42"/>
      <c r="CB139" s="67"/>
      <c r="CC139" s="42"/>
      <c r="CD139" s="42"/>
      <c r="CE139" s="41"/>
      <c r="CF139" s="38"/>
    </row>
    <row r="140" spans="1:84" ht="15.75" customHeight="1" x14ac:dyDescent="0.2">
      <c r="A140" s="9"/>
      <c r="B140" s="9"/>
      <c r="C140" s="9"/>
      <c r="D140" s="9"/>
      <c r="E140" s="9"/>
      <c r="F140" s="9"/>
      <c r="G140" s="9"/>
      <c r="H140" s="9"/>
      <c r="I140" s="9"/>
      <c r="J140" s="38"/>
      <c r="K140" s="39"/>
      <c r="L140" s="39"/>
      <c r="M140" s="39"/>
      <c r="N140" s="39"/>
      <c r="O140" s="40"/>
      <c r="P140" s="9"/>
      <c r="Q140" s="38"/>
      <c r="R140" s="9"/>
      <c r="S140" s="41"/>
      <c r="T140" s="41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9"/>
      <c r="BK140" s="41"/>
      <c r="BL140" s="41"/>
      <c r="BM140" s="41"/>
      <c r="BN140" s="41"/>
      <c r="BO140" s="41"/>
      <c r="BP140" s="41"/>
      <c r="BQ140" s="42"/>
      <c r="BR140" s="42"/>
      <c r="BS140" s="42"/>
      <c r="BT140" s="42"/>
      <c r="BU140" s="42"/>
      <c r="BV140" s="42"/>
      <c r="BW140" s="42"/>
      <c r="BX140" s="42"/>
      <c r="BY140" s="42"/>
      <c r="BZ140" s="42"/>
      <c r="CA140" s="42"/>
      <c r="CB140" s="67"/>
      <c r="CC140" s="42"/>
      <c r="CD140" s="42"/>
      <c r="CE140" s="41"/>
      <c r="CF140" s="38"/>
    </row>
    <row r="141" spans="1:84" ht="15.75" customHeight="1" x14ac:dyDescent="0.2">
      <c r="A141" s="9"/>
      <c r="B141" s="9"/>
      <c r="C141" s="9"/>
      <c r="D141" s="9"/>
      <c r="E141" s="9"/>
      <c r="F141" s="9"/>
      <c r="G141" s="9"/>
      <c r="H141" s="9"/>
      <c r="I141" s="9"/>
      <c r="J141" s="38"/>
      <c r="K141" s="39"/>
      <c r="L141" s="39"/>
      <c r="M141" s="39"/>
      <c r="N141" s="39"/>
      <c r="O141" s="40"/>
      <c r="P141" s="9"/>
      <c r="Q141" s="38"/>
      <c r="R141" s="9"/>
      <c r="S141" s="41"/>
      <c r="T141" s="41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9"/>
      <c r="BK141" s="41"/>
      <c r="BL141" s="41"/>
      <c r="BM141" s="41"/>
      <c r="BN141" s="41"/>
      <c r="BO141" s="41"/>
      <c r="BP141" s="41"/>
      <c r="BQ141" s="42"/>
      <c r="BR141" s="42"/>
      <c r="BS141" s="42"/>
      <c r="BT141" s="42"/>
      <c r="BU141" s="42"/>
      <c r="BV141" s="42"/>
      <c r="BW141" s="42"/>
      <c r="BX141" s="42"/>
      <c r="BY141" s="42"/>
      <c r="BZ141" s="42"/>
      <c r="CA141" s="42"/>
      <c r="CB141" s="67"/>
      <c r="CC141" s="42"/>
      <c r="CD141" s="42"/>
      <c r="CE141" s="41"/>
      <c r="CF141" s="38"/>
    </row>
    <row r="142" spans="1:84" ht="15.75" customHeight="1" x14ac:dyDescent="0.2">
      <c r="A142" s="9"/>
      <c r="B142" s="9"/>
      <c r="C142" s="9"/>
      <c r="D142" s="9"/>
      <c r="E142" s="9"/>
      <c r="F142" s="9"/>
      <c r="G142" s="9"/>
      <c r="H142" s="9"/>
      <c r="I142" s="9"/>
      <c r="J142" s="38"/>
      <c r="K142" s="39"/>
      <c r="L142" s="39"/>
      <c r="M142" s="39"/>
      <c r="N142" s="39"/>
      <c r="O142" s="40"/>
      <c r="P142" s="9"/>
      <c r="Q142" s="38"/>
      <c r="R142" s="9"/>
      <c r="S142" s="41"/>
      <c r="T142" s="41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9"/>
      <c r="BJ142" s="9"/>
      <c r="BK142" s="41"/>
      <c r="BL142" s="41"/>
      <c r="BM142" s="41"/>
      <c r="BN142" s="41"/>
      <c r="BO142" s="41"/>
      <c r="BP142" s="41"/>
      <c r="BQ142" s="42"/>
      <c r="BR142" s="42"/>
      <c r="BS142" s="42"/>
      <c r="BT142" s="42"/>
      <c r="BU142" s="42"/>
      <c r="BV142" s="42"/>
      <c r="BW142" s="42"/>
      <c r="BX142" s="42"/>
      <c r="BY142" s="42"/>
      <c r="BZ142" s="42"/>
      <c r="CA142" s="42"/>
      <c r="CB142" s="67"/>
      <c r="CC142" s="42"/>
      <c r="CD142" s="42"/>
      <c r="CE142" s="41"/>
      <c r="CF142" s="38"/>
    </row>
    <row r="143" spans="1:84" ht="15.75" customHeight="1" x14ac:dyDescent="0.2">
      <c r="A143" s="9"/>
      <c r="B143" s="9"/>
      <c r="C143" s="9"/>
      <c r="D143" s="9"/>
      <c r="E143" s="9"/>
      <c r="F143" s="9"/>
      <c r="G143" s="9"/>
      <c r="H143" s="9"/>
      <c r="I143" s="9"/>
      <c r="J143" s="38"/>
      <c r="K143" s="39"/>
      <c r="L143" s="39"/>
      <c r="M143" s="39"/>
      <c r="N143" s="39"/>
      <c r="O143" s="40"/>
      <c r="P143" s="9"/>
      <c r="Q143" s="38"/>
      <c r="R143" s="9"/>
      <c r="S143" s="41"/>
      <c r="T143" s="41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/>
      <c r="BF143" s="39"/>
      <c r="BG143" s="39"/>
      <c r="BH143" s="39"/>
      <c r="BI143" s="39"/>
      <c r="BJ143" s="9"/>
      <c r="BK143" s="41"/>
      <c r="BL143" s="41"/>
      <c r="BM143" s="41"/>
      <c r="BN143" s="41"/>
      <c r="BO143" s="41"/>
      <c r="BP143" s="41"/>
      <c r="BQ143" s="42"/>
      <c r="BR143" s="42"/>
      <c r="BS143" s="42"/>
      <c r="BT143" s="42"/>
      <c r="BU143" s="42"/>
      <c r="BV143" s="42"/>
      <c r="BW143" s="42"/>
      <c r="BX143" s="42"/>
      <c r="BY143" s="42"/>
      <c r="BZ143" s="42"/>
      <c r="CA143" s="42"/>
      <c r="CB143" s="67"/>
      <c r="CC143" s="42"/>
      <c r="CD143" s="42"/>
      <c r="CE143" s="41"/>
      <c r="CF143" s="38"/>
    </row>
    <row r="144" spans="1:84" ht="15.75" customHeight="1" x14ac:dyDescent="0.2">
      <c r="A144" s="9"/>
      <c r="B144" s="9"/>
      <c r="C144" s="9"/>
      <c r="D144" s="9"/>
      <c r="E144" s="9"/>
      <c r="F144" s="9"/>
      <c r="G144" s="9"/>
      <c r="H144" s="9"/>
      <c r="I144" s="9"/>
      <c r="J144" s="38"/>
      <c r="K144" s="39"/>
      <c r="L144" s="39"/>
      <c r="M144" s="39"/>
      <c r="N144" s="39"/>
      <c r="O144" s="40"/>
      <c r="P144" s="9"/>
      <c r="Q144" s="38"/>
      <c r="R144" s="9"/>
      <c r="S144" s="41"/>
      <c r="T144" s="41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39"/>
      <c r="AS144" s="39"/>
      <c r="AT144" s="39"/>
      <c r="AU144" s="39"/>
      <c r="AV144" s="39"/>
      <c r="AW144" s="39"/>
      <c r="AX144" s="39"/>
      <c r="AY144" s="39"/>
      <c r="AZ144" s="39"/>
      <c r="BA144" s="39"/>
      <c r="BB144" s="39"/>
      <c r="BC144" s="39"/>
      <c r="BD144" s="39"/>
      <c r="BE144" s="39"/>
      <c r="BF144" s="39"/>
      <c r="BG144" s="39"/>
      <c r="BH144" s="39"/>
      <c r="BI144" s="39"/>
      <c r="BJ144" s="9"/>
      <c r="BK144" s="41"/>
      <c r="BL144" s="41"/>
      <c r="BM144" s="41"/>
      <c r="BN144" s="41"/>
      <c r="BO144" s="41"/>
      <c r="BP144" s="41"/>
      <c r="BQ144" s="42"/>
      <c r="BR144" s="42"/>
      <c r="BS144" s="42"/>
      <c r="BT144" s="42"/>
      <c r="BU144" s="42"/>
      <c r="BV144" s="42"/>
      <c r="BW144" s="42"/>
      <c r="BX144" s="42"/>
      <c r="BY144" s="42"/>
      <c r="BZ144" s="42"/>
      <c r="CA144" s="42"/>
      <c r="CB144" s="67"/>
      <c r="CC144" s="42"/>
      <c r="CD144" s="42"/>
      <c r="CE144" s="41"/>
      <c r="CF144" s="38"/>
    </row>
    <row r="145" spans="1:84" ht="15.75" customHeight="1" x14ac:dyDescent="0.2">
      <c r="A145" s="9"/>
      <c r="B145" s="9"/>
      <c r="C145" s="9"/>
      <c r="D145" s="9"/>
      <c r="E145" s="9"/>
      <c r="F145" s="9"/>
      <c r="G145" s="9"/>
      <c r="H145" s="9"/>
      <c r="I145" s="9"/>
      <c r="J145" s="38"/>
      <c r="K145" s="39"/>
      <c r="L145" s="39"/>
      <c r="M145" s="39"/>
      <c r="N145" s="39"/>
      <c r="O145" s="40"/>
      <c r="P145" s="9"/>
      <c r="Q145" s="38"/>
      <c r="R145" s="9"/>
      <c r="S145" s="41"/>
      <c r="T145" s="41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9"/>
      <c r="AV145" s="39"/>
      <c r="AW145" s="39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9"/>
      <c r="BJ145" s="9"/>
      <c r="BK145" s="41"/>
      <c r="BL145" s="41"/>
      <c r="BM145" s="41"/>
      <c r="BN145" s="41"/>
      <c r="BO145" s="41"/>
      <c r="BP145" s="41"/>
      <c r="BQ145" s="42"/>
      <c r="BR145" s="42"/>
      <c r="BS145" s="42"/>
      <c r="BT145" s="42"/>
      <c r="BU145" s="42"/>
      <c r="BV145" s="42"/>
      <c r="BW145" s="42"/>
      <c r="BX145" s="42"/>
      <c r="BY145" s="42"/>
      <c r="BZ145" s="42"/>
      <c r="CA145" s="42"/>
      <c r="CB145" s="67"/>
      <c r="CC145" s="42"/>
      <c r="CD145" s="42"/>
      <c r="CE145" s="41"/>
      <c r="CF145" s="38"/>
    </row>
    <row r="146" spans="1:84" ht="15.75" customHeight="1" x14ac:dyDescent="0.2">
      <c r="A146" s="9"/>
      <c r="B146" s="9"/>
      <c r="C146" s="9"/>
      <c r="D146" s="9"/>
      <c r="E146" s="9"/>
      <c r="F146" s="9"/>
      <c r="G146" s="9"/>
      <c r="H146" s="9"/>
      <c r="I146" s="9"/>
      <c r="J146" s="38"/>
      <c r="K146" s="39"/>
      <c r="L146" s="39"/>
      <c r="M146" s="39"/>
      <c r="N146" s="39"/>
      <c r="O146" s="40"/>
      <c r="P146" s="9"/>
      <c r="Q146" s="38"/>
      <c r="R146" s="9"/>
      <c r="S146" s="41"/>
      <c r="T146" s="41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  <c r="AQ146" s="39"/>
      <c r="AR146" s="39"/>
      <c r="AS146" s="39"/>
      <c r="AT146" s="39"/>
      <c r="AU146" s="39"/>
      <c r="AV146" s="39"/>
      <c r="AW146" s="39"/>
      <c r="AX146" s="39"/>
      <c r="AY146" s="39"/>
      <c r="AZ146" s="39"/>
      <c r="BA146" s="39"/>
      <c r="BB146" s="39"/>
      <c r="BC146" s="39"/>
      <c r="BD146" s="39"/>
      <c r="BE146" s="39"/>
      <c r="BF146" s="39"/>
      <c r="BG146" s="39"/>
      <c r="BH146" s="39"/>
      <c r="BI146" s="39"/>
      <c r="BJ146" s="9"/>
      <c r="BK146" s="41"/>
      <c r="BL146" s="41"/>
      <c r="BM146" s="41"/>
      <c r="BN146" s="41"/>
      <c r="BO146" s="41"/>
      <c r="BP146" s="41"/>
      <c r="BQ146" s="42"/>
      <c r="BR146" s="42"/>
      <c r="BS146" s="42"/>
      <c r="BT146" s="42"/>
      <c r="BU146" s="42"/>
      <c r="BV146" s="42"/>
      <c r="BW146" s="42"/>
      <c r="BX146" s="42"/>
      <c r="BY146" s="42"/>
      <c r="BZ146" s="42"/>
      <c r="CA146" s="42"/>
      <c r="CB146" s="67"/>
      <c r="CC146" s="42"/>
      <c r="CD146" s="42"/>
      <c r="CE146" s="41"/>
      <c r="CF146" s="38"/>
    </row>
    <row r="147" spans="1:84" ht="15.75" customHeight="1" x14ac:dyDescent="0.2">
      <c r="A147" s="9"/>
      <c r="B147" s="9"/>
      <c r="C147" s="9"/>
      <c r="D147" s="9"/>
      <c r="E147" s="9"/>
      <c r="F147" s="9"/>
      <c r="G147" s="9"/>
      <c r="H147" s="9"/>
      <c r="I147" s="9"/>
      <c r="J147" s="38"/>
      <c r="K147" s="39"/>
      <c r="L147" s="39"/>
      <c r="M147" s="39"/>
      <c r="N147" s="39"/>
      <c r="O147" s="40"/>
      <c r="P147" s="9"/>
      <c r="Q147" s="38"/>
      <c r="R147" s="9"/>
      <c r="S147" s="41"/>
      <c r="T147" s="41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  <c r="AL147" s="39"/>
      <c r="AM147" s="39"/>
      <c r="AN147" s="39"/>
      <c r="AO147" s="39"/>
      <c r="AP147" s="39"/>
      <c r="AQ147" s="39"/>
      <c r="AR147" s="39"/>
      <c r="AS147" s="39"/>
      <c r="AT147" s="39"/>
      <c r="AU147" s="39"/>
      <c r="AV147" s="39"/>
      <c r="AW147" s="39"/>
      <c r="AX147" s="39"/>
      <c r="AY147" s="39"/>
      <c r="AZ147" s="39"/>
      <c r="BA147" s="39"/>
      <c r="BB147" s="39"/>
      <c r="BC147" s="39"/>
      <c r="BD147" s="39"/>
      <c r="BE147" s="39"/>
      <c r="BF147" s="39"/>
      <c r="BG147" s="39"/>
      <c r="BH147" s="39"/>
      <c r="BI147" s="39"/>
      <c r="BJ147" s="9"/>
      <c r="BK147" s="41"/>
      <c r="BL147" s="41"/>
      <c r="BM147" s="41"/>
      <c r="BN147" s="41"/>
      <c r="BO147" s="41"/>
      <c r="BP147" s="41"/>
      <c r="BQ147" s="42"/>
      <c r="BR147" s="42"/>
      <c r="BS147" s="42"/>
      <c r="BT147" s="42"/>
      <c r="BU147" s="42"/>
      <c r="BV147" s="42"/>
      <c r="BW147" s="42"/>
      <c r="BX147" s="42"/>
      <c r="BY147" s="42"/>
      <c r="BZ147" s="42"/>
      <c r="CA147" s="42"/>
      <c r="CB147" s="67"/>
      <c r="CC147" s="42"/>
      <c r="CD147" s="42"/>
      <c r="CE147" s="41"/>
      <c r="CF147" s="38"/>
    </row>
    <row r="148" spans="1:84" ht="15.75" customHeight="1" x14ac:dyDescent="0.2">
      <c r="A148" s="9"/>
      <c r="B148" s="9"/>
      <c r="C148" s="9"/>
      <c r="D148" s="9"/>
      <c r="E148" s="9"/>
      <c r="F148" s="9"/>
      <c r="G148" s="9"/>
      <c r="H148" s="9"/>
      <c r="I148" s="9"/>
      <c r="J148" s="38"/>
      <c r="K148" s="39"/>
      <c r="L148" s="39"/>
      <c r="M148" s="39"/>
      <c r="N148" s="39"/>
      <c r="O148" s="40"/>
      <c r="P148" s="9"/>
      <c r="Q148" s="38"/>
      <c r="R148" s="9"/>
      <c r="S148" s="41"/>
      <c r="T148" s="41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39"/>
      <c r="AH148" s="39"/>
      <c r="AI148" s="39"/>
      <c r="AJ148" s="39"/>
      <c r="AK148" s="39"/>
      <c r="AL148" s="39"/>
      <c r="AM148" s="39"/>
      <c r="AN148" s="39"/>
      <c r="AO148" s="39"/>
      <c r="AP148" s="39"/>
      <c r="AQ148" s="39"/>
      <c r="AR148" s="39"/>
      <c r="AS148" s="39"/>
      <c r="AT148" s="39"/>
      <c r="AU148" s="39"/>
      <c r="AV148" s="39"/>
      <c r="AW148" s="39"/>
      <c r="AX148" s="39"/>
      <c r="AY148" s="39"/>
      <c r="AZ148" s="39"/>
      <c r="BA148" s="39"/>
      <c r="BB148" s="39"/>
      <c r="BC148" s="39"/>
      <c r="BD148" s="39"/>
      <c r="BE148" s="39"/>
      <c r="BF148" s="39"/>
      <c r="BG148" s="39"/>
      <c r="BH148" s="39"/>
      <c r="BI148" s="39"/>
      <c r="BJ148" s="9"/>
      <c r="BK148" s="41"/>
      <c r="BL148" s="41"/>
      <c r="BM148" s="41"/>
      <c r="BN148" s="41"/>
      <c r="BO148" s="41"/>
      <c r="BP148" s="41"/>
      <c r="BQ148" s="42"/>
      <c r="BR148" s="42"/>
      <c r="BS148" s="42"/>
      <c r="BT148" s="42"/>
      <c r="BU148" s="42"/>
      <c r="BV148" s="42"/>
      <c r="BW148" s="42"/>
      <c r="BX148" s="42"/>
      <c r="BY148" s="42"/>
      <c r="BZ148" s="42"/>
      <c r="CA148" s="42"/>
      <c r="CB148" s="67"/>
      <c r="CC148" s="42"/>
      <c r="CD148" s="42"/>
      <c r="CE148" s="41"/>
      <c r="CF148" s="38"/>
    </row>
    <row r="149" spans="1:84" ht="15.75" customHeight="1" x14ac:dyDescent="0.2">
      <c r="A149" s="9"/>
      <c r="B149" s="9"/>
      <c r="C149" s="9"/>
      <c r="D149" s="9"/>
      <c r="E149" s="9"/>
      <c r="F149" s="9"/>
      <c r="G149" s="9"/>
      <c r="H149" s="9"/>
      <c r="I149" s="9"/>
      <c r="J149" s="38"/>
      <c r="K149" s="39"/>
      <c r="L149" s="39"/>
      <c r="M149" s="39"/>
      <c r="N149" s="39"/>
      <c r="O149" s="40"/>
      <c r="P149" s="9"/>
      <c r="Q149" s="38"/>
      <c r="R149" s="9"/>
      <c r="S149" s="41"/>
      <c r="T149" s="41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  <c r="AI149" s="39"/>
      <c r="AJ149" s="39"/>
      <c r="AK149" s="39"/>
      <c r="AL149" s="39"/>
      <c r="AM149" s="39"/>
      <c r="AN149" s="39"/>
      <c r="AO149" s="39"/>
      <c r="AP149" s="39"/>
      <c r="AQ149" s="39"/>
      <c r="AR149" s="39"/>
      <c r="AS149" s="39"/>
      <c r="AT149" s="39"/>
      <c r="AU149" s="39"/>
      <c r="AV149" s="39"/>
      <c r="AW149" s="39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9"/>
      <c r="BJ149" s="9"/>
      <c r="BK149" s="41"/>
      <c r="BL149" s="41"/>
      <c r="BM149" s="41"/>
      <c r="BN149" s="41"/>
      <c r="BO149" s="41"/>
      <c r="BP149" s="41"/>
      <c r="BQ149" s="42"/>
      <c r="BR149" s="42"/>
      <c r="BS149" s="42"/>
      <c r="BT149" s="42"/>
      <c r="BU149" s="42"/>
      <c r="BV149" s="42"/>
      <c r="BW149" s="42"/>
      <c r="BX149" s="42"/>
      <c r="BY149" s="42"/>
      <c r="BZ149" s="42"/>
      <c r="CA149" s="42"/>
      <c r="CB149" s="67"/>
      <c r="CC149" s="42"/>
      <c r="CD149" s="42"/>
      <c r="CE149" s="41"/>
      <c r="CF149" s="38"/>
    </row>
    <row r="150" spans="1:84" ht="15.75" customHeight="1" x14ac:dyDescent="0.2">
      <c r="A150" s="9"/>
      <c r="B150" s="9"/>
      <c r="C150" s="9"/>
      <c r="D150" s="9"/>
      <c r="E150" s="9"/>
      <c r="F150" s="9"/>
      <c r="G150" s="9"/>
      <c r="H150" s="9"/>
      <c r="I150" s="9"/>
      <c r="J150" s="38"/>
      <c r="K150" s="39"/>
      <c r="L150" s="39"/>
      <c r="M150" s="39"/>
      <c r="N150" s="39"/>
      <c r="O150" s="40"/>
      <c r="P150" s="9"/>
      <c r="Q150" s="38"/>
      <c r="R150" s="9"/>
      <c r="S150" s="41"/>
      <c r="T150" s="41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39"/>
      <c r="AH150" s="39"/>
      <c r="AI150" s="39"/>
      <c r="AJ150" s="39"/>
      <c r="AK150" s="39"/>
      <c r="AL150" s="39"/>
      <c r="AM150" s="39"/>
      <c r="AN150" s="39"/>
      <c r="AO150" s="39"/>
      <c r="AP150" s="39"/>
      <c r="AQ150" s="39"/>
      <c r="AR150" s="39"/>
      <c r="AS150" s="39"/>
      <c r="AT150" s="39"/>
      <c r="AU150" s="39"/>
      <c r="AV150" s="39"/>
      <c r="AW150" s="39"/>
      <c r="AX150" s="39"/>
      <c r="AY150" s="39"/>
      <c r="AZ150" s="39"/>
      <c r="BA150" s="39"/>
      <c r="BB150" s="39"/>
      <c r="BC150" s="39"/>
      <c r="BD150" s="39"/>
      <c r="BE150" s="39"/>
      <c r="BF150" s="39"/>
      <c r="BG150" s="39"/>
      <c r="BH150" s="39"/>
      <c r="BI150" s="39"/>
      <c r="BJ150" s="9"/>
      <c r="BK150" s="41"/>
      <c r="BL150" s="41"/>
      <c r="BM150" s="41"/>
      <c r="BN150" s="41"/>
      <c r="BO150" s="41"/>
      <c r="BP150" s="41"/>
      <c r="BQ150" s="42"/>
      <c r="BR150" s="42"/>
      <c r="BS150" s="42"/>
      <c r="BT150" s="42"/>
      <c r="BU150" s="42"/>
      <c r="BV150" s="42"/>
      <c r="BW150" s="42"/>
      <c r="BX150" s="42"/>
      <c r="BY150" s="42"/>
      <c r="BZ150" s="42"/>
      <c r="CA150" s="42"/>
      <c r="CB150" s="67"/>
      <c r="CC150" s="42"/>
      <c r="CD150" s="42"/>
      <c r="CE150" s="41"/>
      <c r="CF150" s="38"/>
    </row>
    <row r="151" spans="1:84" ht="15.75" customHeight="1" x14ac:dyDescent="0.2">
      <c r="A151" s="9"/>
      <c r="B151" s="9"/>
      <c r="C151" s="9"/>
      <c r="D151" s="9"/>
      <c r="E151" s="9"/>
      <c r="F151" s="9"/>
      <c r="G151" s="9"/>
      <c r="H151" s="9"/>
      <c r="I151" s="9"/>
      <c r="J151" s="38"/>
      <c r="K151" s="39"/>
      <c r="L151" s="39"/>
      <c r="M151" s="39"/>
      <c r="N151" s="39"/>
      <c r="O151" s="40"/>
      <c r="P151" s="9"/>
      <c r="Q151" s="38"/>
      <c r="R151" s="9"/>
      <c r="S151" s="41"/>
      <c r="T151" s="41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39"/>
      <c r="AI151" s="39"/>
      <c r="AJ151" s="39"/>
      <c r="AK151" s="39"/>
      <c r="AL151" s="39"/>
      <c r="AM151" s="39"/>
      <c r="AN151" s="39"/>
      <c r="AO151" s="39"/>
      <c r="AP151" s="39"/>
      <c r="AQ151" s="39"/>
      <c r="AR151" s="39"/>
      <c r="AS151" s="39"/>
      <c r="AT151" s="39"/>
      <c r="AU151" s="39"/>
      <c r="AV151" s="39"/>
      <c r="AW151" s="39"/>
      <c r="AX151" s="39"/>
      <c r="AY151" s="39"/>
      <c r="AZ151" s="39"/>
      <c r="BA151" s="39"/>
      <c r="BB151" s="39"/>
      <c r="BC151" s="39"/>
      <c r="BD151" s="39"/>
      <c r="BE151" s="39"/>
      <c r="BF151" s="39"/>
      <c r="BG151" s="39"/>
      <c r="BH151" s="39"/>
      <c r="BI151" s="39"/>
      <c r="BJ151" s="9"/>
      <c r="BK151" s="41"/>
      <c r="BL151" s="41"/>
      <c r="BM151" s="41"/>
      <c r="BN151" s="41"/>
      <c r="BO151" s="41"/>
      <c r="BP151" s="41"/>
      <c r="BQ151" s="42"/>
      <c r="BR151" s="42"/>
      <c r="BS151" s="42"/>
      <c r="BT151" s="42"/>
      <c r="BU151" s="42"/>
      <c r="BV151" s="42"/>
      <c r="BW151" s="42"/>
      <c r="BX151" s="42"/>
      <c r="BY151" s="42"/>
      <c r="BZ151" s="42"/>
      <c r="CA151" s="42"/>
      <c r="CB151" s="67"/>
      <c r="CC151" s="42"/>
      <c r="CD151" s="42"/>
      <c r="CE151" s="41"/>
      <c r="CF151" s="38"/>
    </row>
    <row r="152" spans="1:84" ht="15.75" customHeight="1" x14ac:dyDescent="0.2">
      <c r="A152" s="9"/>
      <c r="B152" s="9"/>
      <c r="C152" s="9"/>
      <c r="D152" s="9"/>
      <c r="E152" s="9"/>
      <c r="F152" s="9"/>
      <c r="G152" s="9"/>
      <c r="H152" s="9"/>
      <c r="I152" s="9"/>
      <c r="J152" s="38"/>
      <c r="K152" s="39"/>
      <c r="L152" s="39"/>
      <c r="M152" s="39"/>
      <c r="N152" s="39"/>
      <c r="O152" s="40"/>
      <c r="P152" s="9"/>
      <c r="Q152" s="38"/>
      <c r="R152" s="9"/>
      <c r="S152" s="41"/>
      <c r="T152" s="41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39"/>
      <c r="AH152" s="39"/>
      <c r="AI152" s="39"/>
      <c r="AJ152" s="39"/>
      <c r="AK152" s="39"/>
      <c r="AL152" s="39"/>
      <c r="AM152" s="39"/>
      <c r="AN152" s="39"/>
      <c r="AO152" s="39"/>
      <c r="AP152" s="39"/>
      <c r="AQ152" s="39"/>
      <c r="AR152" s="39"/>
      <c r="AS152" s="39"/>
      <c r="AT152" s="39"/>
      <c r="AU152" s="39"/>
      <c r="AV152" s="39"/>
      <c r="AW152" s="39"/>
      <c r="AX152" s="39"/>
      <c r="AY152" s="39"/>
      <c r="AZ152" s="39"/>
      <c r="BA152" s="39"/>
      <c r="BB152" s="39"/>
      <c r="BC152" s="39"/>
      <c r="BD152" s="39"/>
      <c r="BE152" s="39"/>
      <c r="BF152" s="39"/>
      <c r="BG152" s="39"/>
      <c r="BH152" s="39"/>
      <c r="BI152" s="39"/>
      <c r="BJ152" s="9"/>
      <c r="BK152" s="41"/>
      <c r="BL152" s="41"/>
      <c r="BM152" s="41"/>
      <c r="BN152" s="41"/>
      <c r="BO152" s="41"/>
      <c r="BP152" s="41"/>
      <c r="BQ152" s="42"/>
      <c r="BR152" s="42"/>
      <c r="BS152" s="42"/>
      <c r="BT152" s="42"/>
      <c r="BU152" s="42"/>
      <c r="BV152" s="42"/>
      <c r="BW152" s="42"/>
      <c r="BX152" s="42"/>
      <c r="BY152" s="42"/>
      <c r="BZ152" s="42"/>
      <c r="CA152" s="42"/>
      <c r="CB152" s="67"/>
      <c r="CC152" s="42"/>
      <c r="CD152" s="42"/>
      <c r="CE152" s="41"/>
      <c r="CF152" s="38"/>
    </row>
  </sheetData>
  <mergeCells count="49">
    <mergeCell ref="C76:C77"/>
    <mergeCell ref="B3:Q3"/>
    <mergeCell ref="G4:G6"/>
    <mergeCell ref="BJ4:BJ6"/>
    <mergeCell ref="CF3:CF6"/>
    <mergeCell ref="A1:CF1"/>
    <mergeCell ref="AY4:BI4"/>
    <mergeCell ref="B4:B6"/>
    <mergeCell ref="C5:C6"/>
    <mergeCell ref="D5:D6"/>
    <mergeCell ref="E5:E6"/>
    <mergeCell ref="F4:F6"/>
    <mergeCell ref="L5:O5"/>
    <mergeCell ref="K4:O4"/>
    <mergeCell ref="K5:K6"/>
    <mergeCell ref="BB5:BE5"/>
    <mergeCell ref="BF5:BI5"/>
    <mergeCell ref="AM5:AO5"/>
    <mergeCell ref="AP5:AR5"/>
    <mergeCell ref="AS5:AU5"/>
    <mergeCell ref="AV5:AX5"/>
    <mergeCell ref="AY5:BA5"/>
    <mergeCell ref="C4:E4"/>
    <mergeCell ref="I4:J4"/>
    <mergeCell ref="I5:I6"/>
    <mergeCell ref="AM4:AX4"/>
    <mergeCell ref="P4:P6"/>
    <mergeCell ref="Q4:Q6"/>
    <mergeCell ref="R4:AF4"/>
    <mergeCell ref="AG4:AL4"/>
    <mergeCell ref="AD5:AF5"/>
    <mergeCell ref="AG5:AI5"/>
    <mergeCell ref="AJ5:AL5"/>
    <mergeCell ref="A2:B2"/>
    <mergeCell ref="A3:A6"/>
    <mergeCell ref="B76:B77"/>
    <mergeCell ref="A76:A77"/>
    <mergeCell ref="R3:CE3"/>
    <mergeCell ref="BK4:BP5"/>
    <mergeCell ref="BQ4:BY5"/>
    <mergeCell ref="CA4:CA6"/>
    <mergeCell ref="BZ4:BZ6"/>
    <mergeCell ref="CB4:CE5"/>
    <mergeCell ref="R5:T5"/>
    <mergeCell ref="U5:W5"/>
    <mergeCell ref="X5:Z5"/>
    <mergeCell ref="AA5:AC5"/>
    <mergeCell ref="H4:H6"/>
    <mergeCell ref="J5:J6"/>
  </mergeCells>
  <phoneticPr fontId="14" type="noConversion"/>
  <conditionalFormatting sqref="CE7:CE56">
    <cfRule type="cellIs" dxfId="1" priority="1" operator="equal">
      <formula>"ลดลง"</formula>
    </cfRule>
  </conditionalFormatting>
  <pageMargins left="0.15748031496062992" right="0.15748031496062992" top="0.74803149606299213" bottom="0.74803149606299213" header="0.31496062992125984" footer="0.31496062992125984"/>
  <pageSetup paperSize="9" scale="5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03B3A-81CC-4847-A951-9001741034D0}">
  <sheetPr>
    <outlinePr summaryBelow="0" summaryRight="0"/>
  </sheetPr>
  <dimension ref="A1:CL135"/>
  <sheetViews>
    <sheetView topLeftCell="BX34" zoomScale="90" zoomScaleNormal="90" workbookViewId="0">
      <selection activeCell="CG54" sqref="CG54"/>
    </sheetView>
  </sheetViews>
  <sheetFormatPr defaultColWidth="14.42578125" defaultRowHeight="21" x14ac:dyDescent="0.2"/>
  <cols>
    <col min="1" max="1" width="11" style="84" customWidth="1"/>
    <col min="2" max="2" width="26.28515625" style="1" bestFit="1" customWidth="1"/>
    <col min="3" max="3" width="38.42578125" style="10" customWidth="1"/>
    <col min="4" max="4" width="27.42578125" style="11" customWidth="1"/>
    <col min="5" max="5" width="19.85546875" style="12" customWidth="1"/>
    <col min="6" max="6" width="9.85546875" style="11" bestFit="1" customWidth="1"/>
    <col min="7" max="7" width="24.5703125" style="11" bestFit="1" customWidth="1"/>
    <col min="8" max="8" width="14.85546875" style="1" customWidth="1"/>
    <col min="9" max="9" width="34.140625" style="10" customWidth="1"/>
    <col min="10" max="10" width="37" style="10" customWidth="1"/>
    <col min="11" max="11" width="17.42578125" style="11" customWidth="1"/>
    <col min="12" max="12" width="19.140625" style="11" bestFit="1" customWidth="1"/>
    <col min="13" max="13" width="8" style="11" bestFit="1" customWidth="1"/>
    <col min="14" max="14" width="9.85546875" style="11" bestFit="1" customWidth="1"/>
    <col min="15" max="15" width="21" style="12" bestFit="1" customWidth="1"/>
    <col min="16" max="16" width="21.140625" style="11" customWidth="1"/>
    <col min="17" max="17" width="26.28515625" style="10" customWidth="1"/>
    <col min="18" max="18" width="7" style="10" bestFit="1" customWidth="1"/>
    <col min="19" max="20" width="16" style="85" customWidth="1"/>
    <col min="21" max="21" width="8" style="11" bestFit="1" customWidth="1"/>
    <col min="22" max="22" width="19.7109375" style="11" customWidth="1"/>
    <col min="23" max="23" width="15.42578125" style="11" customWidth="1"/>
    <col min="24" max="24" width="8" style="11" bestFit="1" customWidth="1"/>
    <col min="25" max="25" width="25.140625" style="11" bestFit="1" customWidth="1"/>
    <col min="26" max="26" width="23.42578125" style="11" bestFit="1" customWidth="1"/>
    <col min="27" max="27" width="7" style="11" bestFit="1" customWidth="1"/>
    <col min="28" max="28" width="26.28515625" style="11" bestFit="1" customWidth="1"/>
    <col min="29" max="29" width="27" style="11" bestFit="1" customWidth="1"/>
    <col min="30" max="30" width="7.28515625" style="11" bestFit="1" customWidth="1"/>
    <col min="31" max="31" width="26.42578125" style="11" bestFit="1" customWidth="1"/>
    <col min="32" max="32" width="25.5703125" style="11" bestFit="1" customWidth="1"/>
    <col min="33" max="33" width="8" style="11" bestFit="1" customWidth="1"/>
    <col min="34" max="35" width="18.42578125" style="11" bestFit="1" customWidth="1"/>
    <col min="36" max="36" width="7.7109375" style="11" bestFit="1" customWidth="1"/>
    <col min="37" max="37" width="19.42578125" style="11" bestFit="1" customWidth="1"/>
    <col min="38" max="38" width="17" style="86" bestFit="1" customWidth="1"/>
    <col min="39" max="39" width="8" style="11" bestFit="1" customWidth="1"/>
    <col min="40" max="40" width="16.28515625" style="11" bestFit="1" customWidth="1"/>
    <col min="41" max="41" width="16.7109375" style="11" bestFit="1" customWidth="1"/>
    <col min="42" max="42" width="8" style="11" bestFit="1" customWidth="1"/>
    <col min="43" max="43" width="26.5703125" style="11" bestFit="1" customWidth="1"/>
    <col min="44" max="44" width="30.85546875" style="11" bestFit="1" customWidth="1"/>
    <col min="45" max="45" width="8" style="11" bestFit="1" customWidth="1"/>
    <col min="46" max="46" width="25.85546875" style="11" bestFit="1" customWidth="1"/>
    <col min="47" max="47" width="26.5703125" style="11" bestFit="1" customWidth="1"/>
    <col min="48" max="48" width="8" style="11" bestFit="1" customWidth="1"/>
    <col min="49" max="49" width="20.85546875" style="87" bestFit="1" customWidth="1"/>
    <col min="50" max="50" width="18" style="87" bestFit="1" customWidth="1"/>
    <col min="51" max="51" width="8" style="11" bestFit="1" customWidth="1"/>
    <col min="52" max="52" width="27" style="11" bestFit="1" customWidth="1"/>
    <col min="53" max="53" width="18" style="11" bestFit="1" customWidth="1"/>
    <col min="54" max="54" width="8" style="11" bestFit="1" customWidth="1"/>
    <col min="55" max="55" width="20" style="11" bestFit="1" customWidth="1"/>
    <col min="56" max="56" width="21.28515625" style="11" bestFit="1" customWidth="1"/>
    <col min="57" max="57" width="8" style="11" bestFit="1" customWidth="1"/>
    <col min="58" max="58" width="12.28515625" style="11" bestFit="1" customWidth="1"/>
    <col min="59" max="59" width="20.85546875" style="11" bestFit="1" customWidth="1"/>
    <col min="60" max="60" width="20.5703125" style="11" bestFit="1" customWidth="1"/>
    <col min="61" max="61" width="6.5703125" style="11" bestFit="1" customWidth="1"/>
    <col min="62" max="62" width="17.28515625" style="11" bestFit="1" customWidth="1"/>
    <col min="63" max="63" width="15.5703125" style="11" bestFit="1" customWidth="1"/>
    <col min="64" max="64" width="27.28515625" style="11" bestFit="1" customWidth="1"/>
    <col min="65" max="65" width="11.5703125" style="1" bestFit="1" customWidth="1"/>
    <col min="66" max="66" width="19.7109375" style="13" bestFit="1" customWidth="1"/>
    <col min="67" max="70" width="21.5703125" style="13" customWidth="1"/>
    <col min="71" max="71" width="11.5703125" style="14" customWidth="1"/>
    <col min="72" max="79" width="21.5703125" style="14" customWidth="1"/>
    <col min="80" max="80" width="11.5703125" style="14" bestFit="1" customWidth="1"/>
    <col min="81" max="81" width="13.85546875" style="14" customWidth="1"/>
    <col min="82" max="82" width="12.42578125" style="14" customWidth="1"/>
    <col min="83" max="83" width="12" style="13" customWidth="1"/>
    <col min="84" max="84" width="15.5703125" style="14" customWidth="1"/>
    <col min="85" max="85" width="18.85546875" style="14" bestFit="1" customWidth="1"/>
    <col min="86" max="86" width="13.42578125" style="13" bestFit="1" customWidth="1"/>
    <col min="87" max="87" width="51.7109375" style="10" customWidth="1"/>
    <col min="88" max="90" width="21.5703125" style="1" customWidth="1"/>
    <col min="91" max="16384" width="14.42578125" style="1"/>
  </cols>
  <sheetData>
    <row r="1" spans="1:90" s="8" customFormat="1" ht="78.75" customHeight="1" x14ac:dyDescent="0.2">
      <c r="A1" s="201" t="s">
        <v>605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  <c r="AJ1" s="202"/>
      <c r="AK1" s="202"/>
      <c r="AL1" s="202"/>
      <c r="AM1" s="202"/>
      <c r="AN1" s="202"/>
      <c r="AO1" s="202"/>
      <c r="AP1" s="202"/>
      <c r="AQ1" s="202"/>
      <c r="AR1" s="202"/>
      <c r="AS1" s="202"/>
      <c r="AT1" s="202"/>
      <c r="AU1" s="202"/>
      <c r="AV1" s="202"/>
      <c r="AW1" s="202"/>
      <c r="AX1" s="202"/>
      <c r="AY1" s="202"/>
      <c r="AZ1" s="202"/>
      <c r="BA1" s="202"/>
      <c r="BB1" s="202"/>
      <c r="BC1" s="202"/>
      <c r="BD1" s="202"/>
      <c r="BE1" s="202"/>
      <c r="BF1" s="202"/>
      <c r="BG1" s="202"/>
      <c r="BH1" s="202"/>
      <c r="BI1" s="202"/>
      <c r="BJ1" s="202"/>
      <c r="BK1" s="202"/>
      <c r="BL1" s="202"/>
      <c r="BM1" s="202"/>
      <c r="BN1" s="202"/>
      <c r="BO1" s="202"/>
      <c r="BP1" s="202"/>
      <c r="BQ1" s="202"/>
      <c r="BR1" s="202"/>
      <c r="BS1" s="202"/>
      <c r="BT1" s="202"/>
      <c r="BU1" s="202"/>
      <c r="BV1" s="202"/>
      <c r="BW1" s="202"/>
      <c r="BX1" s="202"/>
      <c r="BY1" s="202"/>
      <c r="BZ1" s="202"/>
      <c r="CA1" s="202"/>
      <c r="CB1" s="202"/>
      <c r="CC1" s="202"/>
      <c r="CD1" s="202"/>
      <c r="CE1" s="202"/>
      <c r="CF1" s="202"/>
    </row>
    <row r="2" spans="1:90" s="8" customFormat="1" ht="27.75" x14ac:dyDescent="0.2">
      <c r="A2" s="200" t="s">
        <v>643</v>
      </c>
      <c r="B2" s="200"/>
      <c r="I2" s="150"/>
      <c r="J2" s="143"/>
      <c r="K2" s="144"/>
      <c r="L2" s="144"/>
      <c r="M2" s="144"/>
      <c r="N2" s="144"/>
      <c r="O2" s="145"/>
      <c r="Q2" s="143"/>
      <c r="S2" s="146"/>
      <c r="T2" s="146"/>
      <c r="U2" s="144"/>
      <c r="V2" s="144"/>
      <c r="W2" s="144"/>
      <c r="X2" s="144"/>
      <c r="Y2" s="144"/>
      <c r="Z2" s="144"/>
      <c r="AA2" s="144"/>
      <c r="AB2" s="144"/>
      <c r="AC2" s="144"/>
      <c r="AD2" s="144"/>
      <c r="AE2" s="144"/>
      <c r="AF2" s="144"/>
      <c r="AG2" s="144"/>
      <c r="AH2" s="144"/>
      <c r="AI2" s="144"/>
      <c r="AJ2" s="144"/>
      <c r="AK2" s="144"/>
      <c r="AL2" s="144"/>
      <c r="AM2" s="144"/>
      <c r="AN2" s="144"/>
      <c r="AO2" s="144"/>
      <c r="AP2" s="144"/>
      <c r="AQ2" s="144"/>
      <c r="AR2" s="144"/>
      <c r="AS2" s="144"/>
      <c r="AT2" s="144"/>
      <c r="AU2" s="144"/>
      <c r="AV2" s="144"/>
      <c r="AW2" s="144"/>
      <c r="AX2" s="144"/>
      <c r="AY2" s="144"/>
      <c r="AZ2" s="144"/>
      <c r="BA2" s="144"/>
      <c r="BB2" s="144"/>
      <c r="BC2" s="144"/>
      <c r="BD2" s="144"/>
      <c r="BE2" s="144"/>
      <c r="BF2" s="144"/>
      <c r="BG2" s="144"/>
      <c r="BH2" s="144"/>
      <c r="BI2" s="144"/>
      <c r="BK2" s="146"/>
      <c r="BL2" s="146"/>
      <c r="BM2" s="146"/>
      <c r="BN2" s="146"/>
      <c r="BO2" s="146"/>
      <c r="BP2" s="146"/>
      <c r="BQ2" s="147"/>
      <c r="BR2" s="147"/>
      <c r="BS2" s="147"/>
      <c r="BT2" s="147"/>
      <c r="BU2" s="147"/>
      <c r="BV2" s="147"/>
      <c r="BW2" s="147"/>
      <c r="BX2" s="147"/>
      <c r="BY2" s="147"/>
      <c r="BZ2" s="147"/>
      <c r="CA2" s="147"/>
      <c r="CB2" s="148"/>
      <c r="CC2" s="147"/>
      <c r="CD2" s="147"/>
      <c r="CE2" s="146"/>
      <c r="CF2" s="143"/>
    </row>
    <row r="3" spans="1:90" s="2" customFormat="1" ht="36" x14ac:dyDescent="0.2">
      <c r="A3" s="96" t="s">
        <v>487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103" t="s">
        <v>488</v>
      </c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103"/>
      <c r="BS3" s="103"/>
      <c r="BT3" s="103"/>
      <c r="BU3" s="103"/>
      <c r="BV3" s="103"/>
      <c r="BW3" s="103"/>
      <c r="BX3" s="103"/>
      <c r="BY3" s="103"/>
      <c r="BZ3" s="103"/>
      <c r="CA3" s="103"/>
      <c r="CB3" s="103"/>
      <c r="CC3" s="103"/>
      <c r="CD3" s="103"/>
      <c r="CE3" s="103"/>
      <c r="CF3" s="103"/>
      <c r="CG3" s="103"/>
      <c r="CH3" s="103"/>
      <c r="CI3" s="76" t="s">
        <v>489</v>
      </c>
    </row>
    <row r="4" spans="1:90" s="2" customFormat="1" ht="24" x14ac:dyDescent="0.2">
      <c r="A4" s="110" t="s">
        <v>577</v>
      </c>
      <c r="B4" s="73" t="s">
        <v>0</v>
      </c>
      <c r="C4" s="97" t="s">
        <v>1</v>
      </c>
      <c r="D4" s="97"/>
      <c r="E4" s="97"/>
      <c r="F4" s="73" t="s">
        <v>476</v>
      </c>
      <c r="G4" s="73" t="s">
        <v>477</v>
      </c>
      <c r="H4" s="73" t="s">
        <v>478</v>
      </c>
      <c r="I4" s="73" t="s">
        <v>479</v>
      </c>
      <c r="J4" s="73"/>
      <c r="K4" s="73" t="s">
        <v>482</v>
      </c>
      <c r="L4" s="73"/>
      <c r="M4" s="73"/>
      <c r="N4" s="73"/>
      <c r="O4" s="73"/>
      <c r="P4" s="73" t="s">
        <v>490</v>
      </c>
      <c r="Q4" s="73" t="s">
        <v>485</v>
      </c>
      <c r="R4" s="74" t="s">
        <v>469</v>
      </c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 t="s">
        <v>471</v>
      </c>
      <c r="AK4" s="74"/>
      <c r="AL4" s="74"/>
      <c r="AM4" s="74"/>
      <c r="AN4" s="74"/>
      <c r="AO4" s="74"/>
      <c r="AP4" s="74" t="s">
        <v>470</v>
      </c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 t="s">
        <v>472</v>
      </c>
      <c r="BC4" s="74"/>
      <c r="BD4" s="74"/>
      <c r="BE4" s="74"/>
      <c r="BF4" s="74"/>
      <c r="BG4" s="74"/>
      <c r="BH4" s="74"/>
      <c r="BI4" s="74"/>
      <c r="BJ4" s="74"/>
      <c r="BK4" s="74"/>
      <c r="BL4" s="74"/>
      <c r="BM4" s="98" t="s">
        <v>495</v>
      </c>
      <c r="BN4" s="99" t="s">
        <v>494</v>
      </c>
      <c r="BO4" s="99"/>
      <c r="BP4" s="99"/>
      <c r="BQ4" s="99"/>
      <c r="BR4" s="99"/>
      <c r="BS4" s="99"/>
      <c r="BT4" s="99" t="s">
        <v>493</v>
      </c>
      <c r="BU4" s="99"/>
      <c r="BV4" s="99"/>
      <c r="BW4" s="99"/>
      <c r="BX4" s="99"/>
      <c r="BY4" s="99"/>
      <c r="BZ4" s="99"/>
      <c r="CA4" s="99"/>
      <c r="CB4" s="99"/>
      <c r="CC4" s="99" t="s">
        <v>496</v>
      </c>
      <c r="CD4" s="99" t="s">
        <v>497</v>
      </c>
      <c r="CE4" s="99" t="s">
        <v>498</v>
      </c>
      <c r="CF4" s="99"/>
      <c r="CG4" s="99"/>
      <c r="CH4" s="99"/>
      <c r="CI4" s="76"/>
      <c r="CJ4" s="3" t="s">
        <v>50</v>
      </c>
      <c r="CK4" s="4"/>
      <c r="CL4" s="4"/>
    </row>
    <row r="5" spans="1:90" s="7" customFormat="1" ht="24" customHeight="1" x14ac:dyDescent="0.2">
      <c r="A5" s="110"/>
      <c r="B5" s="73"/>
      <c r="C5" s="73" t="s">
        <v>473</v>
      </c>
      <c r="D5" s="73" t="s">
        <v>474</v>
      </c>
      <c r="E5" s="73" t="s">
        <v>475</v>
      </c>
      <c r="F5" s="73"/>
      <c r="G5" s="73"/>
      <c r="H5" s="73"/>
      <c r="I5" s="73" t="s">
        <v>480</v>
      </c>
      <c r="J5" s="73" t="s">
        <v>481</v>
      </c>
      <c r="K5" s="73" t="s">
        <v>483</v>
      </c>
      <c r="L5" s="75" t="s">
        <v>468</v>
      </c>
      <c r="M5" s="75"/>
      <c r="N5" s="75"/>
      <c r="O5" s="75"/>
      <c r="P5" s="73"/>
      <c r="Q5" s="73"/>
      <c r="R5" s="73" t="s">
        <v>2</v>
      </c>
      <c r="S5" s="73"/>
      <c r="T5" s="73"/>
      <c r="U5" s="73" t="s">
        <v>3</v>
      </c>
      <c r="V5" s="73"/>
      <c r="W5" s="73"/>
      <c r="X5" s="98" t="s">
        <v>6</v>
      </c>
      <c r="Y5" s="98"/>
      <c r="Z5" s="98"/>
      <c r="AA5" s="73" t="s">
        <v>9</v>
      </c>
      <c r="AB5" s="73"/>
      <c r="AC5" s="73"/>
      <c r="AD5" s="73" t="s">
        <v>12</v>
      </c>
      <c r="AE5" s="73"/>
      <c r="AF5" s="73"/>
      <c r="AG5" s="73" t="s">
        <v>15</v>
      </c>
      <c r="AH5" s="73"/>
      <c r="AI5" s="73"/>
      <c r="AJ5" s="73" t="s">
        <v>33</v>
      </c>
      <c r="AK5" s="73"/>
      <c r="AL5" s="73"/>
      <c r="AM5" s="73" t="s">
        <v>39</v>
      </c>
      <c r="AN5" s="73"/>
      <c r="AO5" s="73"/>
      <c r="AP5" s="73" t="s">
        <v>21</v>
      </c>
      <c r="AQ5" s="73"/>
      <c r="AR5" s="73"/>
      <c r="AS5" s="73" t="s">
        <v>24</v>
      </c>
      <c r="AT5" s="73"/>
      <c r="AU5" s="73"/>
      <c r="AV5" s="73" t="s">
        <v>27</v>
      </c>
      <c r="AW5" s="73"/>
      <c r="AX5" s="73"/>
      <c r="AY5" s="73" t="s">
        <v>30</v>
      </c>
      <c r="AZ5" s="73"/>
      <c r="BA5" s="73"/>
      <c r="BB5" s="73" t="s">
        <v>18</v>
      </c>
      <c r="BC5" s="73"/>
      <c r="BD5" s="73"/>
      <c r="BE5" s="73" t="s">
        <v>42</v>
      </c>
      <c r="BF5" s="73"/>
      <c r="BG5" s="73"/>
      <c r="BH5" s="73"/>
      <c r="BI5" s="73" t="s">
        <v>46</v>
      </c>
      <c r="BJ5" s="73"/>
      <c r="BK5" s="73"/>
      <c r="BL5" s="73"/>
      <c r="BM5" s="98"/>
      <c r="BN5" s="99"/>
      <c r="BO5" s="99"/>
      <c r="BP5" s="99"/>
      <c r="BQ5" s="99"/>
      <c r="BR5" s="99"/>
      <c r="BS5" s="99"/>
      <c r="BT5" s="99"/>
      <c r="BU5" s="99"/>
      <c r="BV5" s="99"/>
      <c r="BW5" s="99"/>
      <c r="BX5" s="99"/>
      <c r="BY5" s="99"/>
      <c r="BZ5" s="99"/>
      <c r="CA5" s="99"/>
      <c r="CB5" s="99"/>
      <c r="CC5" s="99"/>
      <c r="CD5" s="99"/>
      <c r="CE5" s="99"/>
      <c r="CF5" s="99"/>
      <c r="CG5" s="99"/>
      <c r="CH5" s="99"/>
      <c r="CI5" s="76"/>
      <c r="CJ5" s="5"/>
      <c r="CK5" s="6"/>
      <c r="CL5" s="6"/>
    </row>
    <row r="6" spans="1:90" s="107" customFormat="1" ht="144" x14ac:dyDescent="0.2">
      <c r="A6" s="110"/>
      <c r="B6" s="73"/>
      <c r="C6" s="73"/>
      <c r="D6" s="73"/>
      <c r="E6" s="73"/>
      <c r="F6" s="73"/>
      <c r="G6" s="73"/>
      <c r="H6" s="73"/>
      <c r="I6" s="73"/>
      <c r="J6" s="73"/>
      <c r="K6" s="73"/>
      <c r="L6" s="15" t="s">
        <v>469</v>
      </c>
      <c r="M6" s="15" t="s">
        <v>471</v>
      </c>
      <c r="N6" s="15" t="s">
        <v>470</v>
      </c>
      <c r="O6" s="15" t="s">
        <v>484</v>
      </c>
      <c r="P6" s="73"/>
      <c r="Q6" s="73"/>
      <c r="R6" s="104"/>
      <c r="S6" s="16" t="s">
        <v>492</v>
      </c>
      <c r="T6" s="16" t="s">
        <v>491</v>
      </c>
      <c r="U6" s="105"/>
      <c r="V6" s="106" t="s">
        <v>4</v>
      </c>
      <c r="W6" s="106" t="s">
        <v>5</v>
      </c>
      <c r="X6" s="71"/>
      <c r="Y6" s="15" t="s">
        <v>7</v>
      </c>
      <c r="Z6" s="15" t="s">
        <v>8</v>
      </c>
      <c r="AA6" s="71"/>
      <c r="AB6" s="15" t="s">
        <v>10</v>
      </c>
      <c r="AC6" s="15" t="s">
        <v>11</v>
      </c>
      <c r="AD6" s="71"/>
      <c r="AE6" s="15" t="s">
        <v>13</v>
      </c>
      <c r="AF6" s="15" t="s">
        <v>14</v>
      </c>
      <c r="AG6" s="71"/>
      <c r="AH6" s="15" t="s">
        <v>16</v>
      </c>
      <c r="AI6" s="15" t="s">
        <v>17</v>
      </c>
      <c r="AJ6" s="71"/>
      <c r="AK6" s="15" t="s">
        <v>34</v>
      </c>
      <c r="AL6" s="15" t="s">
        <v>35</v>
      </c>
      <c r="AM6" s="71"/>
      <c r="AN6" s="15" t="s">
        <v>40</v>
      </c>
      <c r="AO6" s="15" t="s">
        <v>41</v>
      </c>
      <c r="AP6" s="71"/>
      <c r="AQ6" s="15" t="s">
        <v>22</v>
      </c>
      <c r="AR6" s="15" t="s">
        <v>23</v>
      </c>
      <c r="AS6" s="71"/>
      <c r="AT6" s="15" t="s">
        <v>25</v>
      </c>
      <c r="AU6" s="15" t="s">
        <v>26</v>
      </c>
      <c r="AV6" s="71"/>
      <c r="AW6" s="88" t="s">
        <v>28</v>
      </c>
      <c r="AX6" s="88" t="s">
        <v>29</v>
      </c>
      <c r="AY6" s="71"/>
      <c r="AZ6" s="15" t="s">
        <v>31</v>
      </c>
      <c r="BA6" s="15" t="s">
        <v>32</v>
      </c>
      <c r="BB6" s="71"/>
      <c r="BC6" s="15" t="s">
        <v>19</v>
      </c>
      <c r="BD6" s="15" t="s">
        <v>20</v>
      </c>
      <c r="BE6" s="71"/>
      <c r="BF6" s="15" t="s">
        <v>43</v>
      </c>
      <c r="BG6" s="15" t="s">
        <v>44</v>
      </c>
      <c r="BH6" s="15" t="s">
        <v>45</v>
      </c>
      <c r="BI6" s="71"/>
      <c r="BJ6" s="15" t="s">
        <v>47</v>
      </c>
      <c r="BK6" s="15" t="s">
        <v>48</v>
      </c>
      <c r="BL6" s="15" t="s">
        <v>49</v>
      </c>
      <c r="BM6" s="98"/>
      <c r="BN6" s="16" t="s">
        <v>561</v>
      </c>
      <c r="BO6" s="16" t="s">
        <v>595</v>
      </c>
      <c r="BP6" s="16" t="s">
        <v>596</v>
      </c>
      <c r="BQ6" s="16" t="s">
        <v>558</v>
      </c>
      <c r="BR6" s="16" t="s">
        <v>557</v>
      </c>
      <c r="BS6" s="16" t="s">
        <v>495</v>
      </c>
      <c r="BT6" s="16" t="s">
        <v>597</v>
      </c>
      <c r="BU6" s="16" t="s">
        <v>598</v>
      </c>
      <c r="BV6" s="16" t="s">
        <v>564</v>
      </c>
      <c r="BW6" s="16" t="s">
        <v>599</v>
      </c>
      <c r="BX6" s="108" t="s">
        <v>566</v>
      </c>
      <c r="BY6" s="16" t="s">
        <v>567</v>
      </c>
      <c r="BZ6" s="16" t="s">
        <v>600</v>
      </c>
      <c r="CA6" s="16" t="s">
        <v>569</v>
      </c>
      <c r="CB6" s="16" t="s">
        <v>495</v>
      </c>
      <c r="CC6" s="99"/>
      <c r="CD6" s="99"/>
      <c r="CE6" s="16" t="s">
        <v>500</v>
      </c>
      <c r="CF6" s="16" t="s">
        <v>501</v>
      </c>
      <c r="CG6" s="89" t="s">
        <v>502</v>
      </c>
      <c r="CH6" s="16" t="s">
        <v>503</v>
      </c>
      <c r="CI6" s="76"/>
    </row>
    <row r="7" spans="1:90" ht="83.25" customHeight="1" x14ac:dyDescent="0.2">
      <c r="A7" s="19">
        <v>1</v>
      </c>
      <c r="B7" s="20" t="s">
        <v>164</v>
      </c>
      <c r="C7" s="22" t="s">
        <v>165</v>
      </c>
      <c r="D7" s="23" t="s">
        <v>166</v>
      </c>
      <c r="E7" s="24" t="s">
        <v>166</v>
      </c>
      <c r="F7" s="23" t="s">
        <v>167</v>
      </c>
      <c r="G7" s="23" t="s">
        <v>55</v>
      </c>
      <c r="H7" s="20" t="s">
        <v>56</v>
      </c>
      <c r="I7" s="22" t="s">
        <v>118</v>
      </c>
      <c r="J7" s="22" t="s">
        <v>57</v>
      </c>
      <c r="K7" s="23" t="s">
        <v>58</v>
      </c>
      <c r="L7" s="24" t="s">
        <v>214</v>
      </c>
      <c r="M7" s="24" t="s">
        <v>214</v>
      </c>
      <c r="N7" s="24" t="s">
        <v>214</v>
      </c>
      <c r="O7" s="24" t="s">
        <v>214</v>
      </c>
      <c r="P7" s="24" t="s">
        <v>58</v>
      </c>
      <c r="Q7" s="22" t="s">
        <v>83</v>
      </c>
      <c r="R7" s="24" t="s">
        <v>62</v>
      </c>
      <c r="S7" s="79" t="s">
        <v>214</v>
      </c>
      <c r="T7" s="79" t="s">
        <v>214</v>
      </c>
      <c r="U7" s="30" t="s">
        <v>61</v>
      </c>
      <c r="V7" s="30">
        <v>4500</v>
      </c>
      <c r="W7" s="30">
        <f>+V7*6.29</f>
        <v>28305</v>
      </c>
      <c r="X7" s="23" t="s">
        <v>62</v>
      </c>
      <c r="Y7" s="30" t="s">
        <v>214</v>
      </c>
      <c r="Z7" s="30" t="s">
        <v>214</v>
      </c>
      <c r="AA7" s="24" t="s">
        <v>62</v>
      </c>
      <c r="AB7" s="34" t="s">
        <v>214</v>
      </c>
      <c r="AC7" s="34" t="s">
        <v>214</v>
      </c>
      <c r="AD7" s="24" t="s">
        <v>62</v>
      </c>
      <c r="AE7" s="34" t="s">
        <v>214</v>
      </c>
      <c r="AF7" s="34" t="s">
        <v>214</v>
      </c>
      <c r="AG7" s="23" t="s">
        <v>62</v>
      </c>
      <c r="AH7" s="30" t="s">
        <v>214</v>
      </c>
      <c r="AI7" s="30" t="s">
        <v>214</v>
      </c>
      <c r="AJ7" s="23" t="s">
        <v>62</v>
      </c>
      <c r="AK7" s="30" t="s">
        <v>214</v>
      </c>
      <c r="AL7" s="100" t="s">
        <v>214</v>
      </c>
      <c r="AM7" s="23" t="s">
        <v>62</v>
      </c>
      <c r="AN7" s="30" t="s">
        <v>214</v>
      </c>
      <c r="AO7" s="30" t="s">
        <v>214</v>
      </c>
      <c r="AP7" s="23" t="s">
        <v>62</v>
      </c>
      <c r="AQ7" s="30" t="s">
        <v>214</v>
      </c>
      <c r="AR7" s="30" t="s">
        <v>214</v>
      </c>
      <c r="AS7" s="23" t="s">
        <v>62</v>
      </c>
      <c r="AT7" s="30" t="s">
        <v>214</v>
      </c>
      <c r="AU7" s="30" t="s">
        <v>214</v>
      </c>
      <c r="AV7" s="23" t="s">
        <v>62</v>
      </c>
      <c r="AW7" s="78" t="s">
        <v>214</v>
      </c>
      <c r="AX7" s="78" t="s">
        <v>214</v>
      </c>
      <c r="AY7" s="23" t="s">
        <v>62</v>
      </c>
      <c r="AZ7" s="30" t="s">
        <v>214</v>
      </c>
      <c r="BA7" s="30" t="s">
        <v>214</v>
      </c>
      <c r="BB7" s="23" t="s">
        <v>62</v>
      </c>
      <c r="BC7" s="30" t="s">
        <v>214</v>
      </c>
      <c r="BD7" s="30" t="s">
        <v>214</v>
      </c>
      <c r="BE7" s="23" t="s">
        <v>62</v>
      </c>
      <c r="BF7" s="30" t="s">
        <v>214</v>
      </c>
      <c r="BG7" s="30" t="s">
        <v>214</v>
      </c>
      <c r="BH7" s="30" t="s">
        <v>214</v>
      </c>
      <c r="BI7" s="23" t="s">
        <v>58</v>
      </c>
      <c r="BJ7" s="30" t="s">
        <v>214</v>
      </c>
      <c r="BK7" s="82" t="s">
        <v>214</v>
      </c>
      <c r="BL7" s="30" t="s">
        <v>214</v>
      </c>
      <c r="BM7" s="27">
        <f>SUM(T7,W7,Z7,AC7,AF7,AI7,AL7,AO7,AR7,AU7,AX7,BA7,BD7,BH7,BL7)</f>
        <v>28305</v>
      </c>
      <c r="BN7" s="25" t="s">
        <v>214</v>
      </c>
      <c r="BO7" s="25" t="s">
        <v>214</v>
      </c>
      <c r="BP7" s="25">
        <f>6000*12</f>
        <v>72000</v>
      </c>
      <c r="BQ7" s="25" t="s">
        <v>214</v>
      </c>
      <c r="BR7" s="25">
        <v>9500</v>
      </c>
      <c r="BS7" s="28">
        <f>SUM(BN7:BR7)</f>
        <v>81500</v>
      </c>
      <c r="BT7" s="28" t="s">
        <v>214</v>
      </c>
      <c r="BU7" s="28" t="s">
        <v>214</v>
      </c>
      <c r="BV7" s="28" t="s">
        <v>214</v>
      </c>
      <c r="BW7" s="28" t="s">
        <v>214</v>
      </c>
      <c r="BX7" s="28" t="s">
        <v>214</v>
      </c>
      <c r="BY7" s="28" t="s">
        <v>214</v>
      </c>
      <c r="BZ7" s="28" t="s">
        <v>214</v>
      </c>
      <c r="CA7" s="28">
        <v>5000</v>
      </c>
      <c r="CB7" s="28">
        <f t="shared" ref="CB7:CB26" si="0">SUM(BT7:CA7)</f>
        <v>5000</v>
      </c>
      <c r="CC7" s="28">
        <f>+BM7-CB7</f>
        <v>23305</v>
      </c>
      <c r="CD7" s="28">
        <f>+BS7+CC7</f>
        <v>104805</v>
      </c>
      <c r="CE7" s="25">
        <v>95000</v>
      </c>
      <c r="CF7" s="37">
        <f>+CD7</f>
        <v>104805</v>
      </c>
      <c r="CG7" s="28">
        <f t="shared" ref="CG7:CG26" si="1">+CF7-CE7</f>
        <v>9805</v>
      </c>
      <c r="CH7" s="109" t="str">
        <f t="shared" ref="CH7:CH26" si="2">IF(CE7&lt;CF7,"เพิ่มขึ้น","ลดลง")</f>
        <v>เพิ่มขึ้น</v>
      </c>
      <c r="CI7" s="22" t="s">
        <v>58</v>
      </c>
      <c r="CJ7" s="9"/>
      <c r="CK7" s="9">
        <f>+CF7/12</f>
        <v>8733.75</v>
      </c>
      <c r="CL7" s="9"/>
    </row>
    <row r="8" spans="1:90" ht="83.25" customHeight="1" x14ac:dyDescent="0.2">
      <c r="A8" s="19">
        <v>2</v>
      </c>
      <c r="B8" s="20" t="s">
        <v>211</v>
      </c>
      <c r="C8" s="22" t="s">
        <v>212</v>
      </c>
      <c r="D8" s="111" t="s">
        <v>213</v>
      </c>
      <c r="E8" s="34"/>
      <c r="F8" s="23" t="s">
        <v>54</v>
      </c>
      <c r="G8" s="23" t="s">
        <v>117</v>
      </c>
      <c r="H8" s="20" t="s">
        <v>82</v>
      </c>
      <c r="I8" s="22" t="s">
        <v>69</v>
      </c>
      <c r="J8" s="22" t="s">
        <v>58</v>
      </c>
      <c r="K8" s="23" t="s">
        <v>59</v>
      </c>
      <c r="L8" s="24" t="s">
        <v>214</v>
      </c>
      <c r="M8" s="24" t="s">
        <v>214</v>
      </c>
      <c r="N8" s="24" t="s">
        <v>214</v>
      </c>
      <c r="O8" s="24" t="s">
        <v>214</v>
      </c>
      <c r="P8" s="23" t="s">
        <v>58</v>
      </c>
      <c r="Q8" s="22" t="s">
        <v>60</v>
      </c>
      <c r="R8" s="24" t="s">
        <v>61</v>
      </c>
      <c r="S8" s="77">
        <f>7*272</f>
        <v>1904</v>
      </c>
      <c r="T8" s="77">
        <f>+S8*53.42</f>
        <v>101711.68000000001</v>
      </c>
      <c r="U8" s="23" t="s">
        <v>62</v>
      </c>
      <c r="V8" s="23" t="s">
        <v>214</v>
      </c>
      <c r="W8" s="23" t="s">
        <v>214</v>
      </c>
      <c r="X8" s="23" t="s">
        <v>61</v>
      </c>
      <c r="Y8" s="23" t="s">
        <v>591</v>
      </c>
      <c r="Z8" s="23" t="s">
        <v>591</v>
      </c>
      <c r="AA8" s="24" t="s">
        <v>62</v>
      </c>
      <c r="AB8" s="34" t="s">
        <v>214</v>
      </c>
      <c r="AC8" s="34" t="s">
        <v>214</v>
      </c>
      <c r="AD8" s="24" t="s">
        <v>62</v>
      </c>
      <c r="AE8" s="24" t="s">
        <v>214</v>
      </c>
      <c r="AF8" s="24" t="s">
        <v>214</v>
      </c>
      <c r="AG8" s="23" t="s">
        <v>61</v>
      </c>
      <c r="AH8" s="30" t="s">
        <v>214</v>
      </c>
      <c r="AI8" s="30" t="s">
        <v>214</v>
      </c>
      <c r="AJ8" s="23" t="s">
        <v>62</v>
      </c>
      <c r="AK8" s="30" t="s">
        <v>214</v>
      </c>
      <c r="AL8" s="100" t="s">
        <v>214</v>
      </c>
      <c r="AM8" s="23" t="s">
        <v>62</v>
      </c>
      <c r="AN8" s="30" t="s">
        <v>214</v>
      </c>
      <c r="AO8" s="30" t="s">
        <v>214</v>
      </c>
      <c r="AP8" s="23" t="s">
        <v>62</v>
      </c>
      <c r="AQ8" s="30" t="s">
        <v>214</v>
      </c>
      <c r="AR8" s="30" t="s">
        <v>214</v>
      </c>
      <c r="AS8" s="23" t="s">
        <v>62</v>
      </c>
      <c r="AT8" s="30" t="s">
        <v>214</v>
      </c>
      <c r="AU8" s="30" t="s">
        <v>214</v>
      </c>
      <c r="AV8" s="23" t="s">
        <v>62</v>
      </c>
      <c r="AW8" s="78" t="s">
        <v>214</v>
      </c>
      <c r="AX8" s="78" t="s">
        <v>214</v>
      </c>
      <c r="AY8" s="23" t="s">
        <v>62</v>
      </c>
      <c r="AZ8" s="23" t="s">
        <v>214</v>
      </c>
      <c r="BA8" s="23" t="s">
        <v>214</v>
      </c>
      <c r="BB8" s="23" t="s">
        <v>62</v>
      </c>
      <c r="BC8" s="30" t="s">
        <v>214</v>
      </c>
      <c r="BD8" s="30" t="s">
        <v>214</v>
      </c>
      <c r="BE8" s="23" t="s">
        <v>62</v>
      </c>
      <c r="BF8" s="30" t="s">
        <v>214</v>
      </c>
      <c r="BG8" s="30" t="s">
        <v>214</v>
      </c>
      <c r="BH8" s="30" t="s">
        <v>214</v>
      </c>
      <c r="BI8" s="23" t="s">
        <v>58</v>
      </c>
      <c r="BJ8" s="30" t="s">
        <v>214</v>
      </c>
      <c r="BK8" s="30" t="s">
        <v>214</v>
      </c>
      <c r="BL8" s="30" t="s">
        <v>214</v>
      </c>
      <c r="BM8" s="27">
        <f t="shared" ref="BM8:BM29" si="3">SUM(T8,W8,Z8,AC8,AF8,AI8,AL8,AO8,AR8,AU8,AX8,BA8,BD8,BH8,BL8)</f>
        <v>101711.68000000001</v>
      </c>
      <c r="BN8" s="25" t="s">
        <v>214</v>
      </c>
      <c r="BO8" s="25">
        <f>12*7400</f>
        <v>88800</v>
      </c>
      <c r="BP8" s="25" t="s">
        <v>214</v>
      </c>
      <c r="BQ8" s="25" t="s">
        <v>214</v>
      </c>
      <c r="BR8" s="25">
        <v>9500</v>
      </c>
      <c r="BS8" s="28">
        <f t="shared" ref="BS8:BS29" si="4">SUM(BN8:BR8)</f>
        <v>98300</v>
      </c>
      <c r="BT8" s="28">
        <v>5000</v>
      </c>
      <c r="BU8" s="28">
        <v>5000</v>
      </c>
      <c r="BV8" s="28" t="s">
        <v>214</v>
      </c>
      <c r="BW8" s="28">
        <v>1000</v>
      </c>
      <c r="BX8" s="28" t="s">
        <v>214</v>
      </c>
      <c r="BY8" s="28">
        <v>3000</v>
      </c>
      <c r="BZ8" s="28" t="s">
        <v>214</v>
      </c>
      <c r="CA8" s="28">
        <v>2000</v>
      </c>
      <c r="CB8" s="28">
        <f t="shared" si="0"/>
        <v>16000</v>
      </c>
      <c r="CC8" s="28">
        <f t="shared" ref="CC8:CC29" si="5">+BM8-CB8</f>
        <v>85711.680000000008</v>
      </c>
      <c r="CD8" s="28">
        <f t="shared" ref="CD7:CD26" si="6">+BS8+CC8</f>
        <v>184011.68</v>
      </c>
      <c r="CE8" s="25">
        <v>165000</v>
      </c>
      <c r="CF8" s="37">
        <f t="shared" ref="CF8:CF29" si="7">+CD8</f>
        <v>184011.68</v>
      </c>
      <c r="CG8" s="28">
        <f t="shared" si="1"/>
        <v>19011.679999999993</v>
      </c>
      <c r="CH8" s="109" t="str">
        <f t="shared" si="2"/>
        <v>เพิ่มขึ้น</v>
      </c>
      <c r="CI8" s="22" t="s">
        <v>215</v>
      </c>
      <c r="CJ8" s="9"/>
      <c r="CK8" s="9">
        <f t="shared" ref="CK8:CK29" si="8">+CF8/12</f>
        <v>15334.306666666665</v>
      </c>
      <c r="CL8" s="9"/>
    </row>
    <row r="9" spans="1:90" ht="83.25" customHeight="1" x14ac:dyDescent="0.2">
      <c r="A9" s="19">
        <v>3</v>
      </c>
      <c r="B9" s="20" t="s">
        <v>222</v>
      </c>
      <c r="C9" s="22" t="s">
        <v>223</v>
      </c>
      <c r="D9" s="23" t="s">
        <v>224</v>
      </c>
      <c r="E9" s="34"/>
      <c r="F9" s="23" t="s">
        <v>54</v>
      </c>
      <c r="G9" s="23" t="s">
        <v>117</v>
      </c>
      <c r="H9" s="20" t="s">
        <v>82</v>
      </c>
      <c r="I9" s="22" t="s">
        <v>69</v>
      </c>
      <c r="J9" s="22" t="s">
        <v>57</v>
      </c>
      <c r="K9" s="23" t="s">
        <v>59</v>
      </c>
      <c r="L9" s="24" t="s">
        <v>578</v>
      </c>
      <c r="M9" s="24" t="s">
        <v>214</v>
      </c>
      <c r="N9" s="24" t="s">
        <v>214</v>
      </c>
      <c r="O9" s="24" t="s">
        <v>214</v>
      </c>
      <c r="P9" s="23" t="s">
        <v>486</v>
      </c>
      <c r="Q9" s="22" t="s">
        <v>60</v>
      </c>
      <c r="R9" s="24" t="s">
        <v>61</v>
      </c>
      <c r="S9" s="77">
        <v>3840</v>
      </c>
      <c r="T9" s="77">
        <f>+S9*53.42</f>
        <v>205132.80000000002</v>
      </c>
      <c r="U9" s="23" t="s">
        <v>62</v>
      </c>
      <c r="V9" s="23" t="s">
        <v>214</v>
      </c>
      <c r="W9" s="23" t="s">
        <v>214</v>
      </c>
      <c r="X9" s="23" t="s">
        <v>61</v>
      </c>
      <c r="Y9" s="23" t="s">
        <v>591</v>
      </c>
      <c r="Z9" s="23" t="s">
        <v>591</v>
      </c>
      <c r="AA9" s="24" t="s">
        <v>62</v>
      </c>
      <c r="AB9" s="34" t="s">
        <v>214</v>
      </c>
      <c r="AC9" s="34" t="s">
        <v>214</v>
      </c>
      <c r="AD9" s="24" t="s">
        <v>61</v>
      </c>
      <c r="AE9" s="24">
        <v>1200</v>
      </c>
      <c r="AF9" s="24">
        <f>+AE9*20</f>
        <v>24000</v>
      </c>
      <c r="AG9" s="23" t="s">
        <v>62</v>
      </c>
      <c r="AH9" s="30" t="s">
        <v>214</v>
      </c>
      <c r="AI9" s="30" t="s">
        <v>214</v>
      </c>
      <c r="AJ9" s="23" t="s">
        <v>62</v>
      </c>
      <c r="AK9" s="30" t="s">
        <v>214</v>
      </c>
      <c r="AL9" s="100" t="s">
        <v>214</v>
      </c>
      <c r="AM9" s="23" t="s">
        <v>62</v>
      </c>
      <c r="AN9" s="30" t="s">
        <v>214</v>
      </c>
      <c r="AO9" s="30" t="s">
        <v>214</v>
      </c>
      <c r="AP9" s="23" t="s">
        <v>62</v>
      </c>
      <c r="AQ9" s="30" t="s">
        <v>214</v>
      </c>
      <c r="AR9" s="30" t="s">
        <v>214</v>
      </c>
      <c r="AS9" s="23" t="s">
        <v>62</v>
      </c>
      <c r="AT9" s="30" t="s">
        <v>214</v>
      </c>
      <c r="AU9" s="30" t="s">
        <v>214</v>
      </c>
      <c r="AV9" s="23" t="s">
        <v>62</v>
      </c>
      <c r="AW9" s="78" t="s">
        <v>214</v>
      </c>
      <c r="AX9" s="78" t="s">
        <v>214</v>
      </c>
      <c r="AY9" s="23" t="s">
        <v>61</v>
      </c>
      <c r="AZ9" s="23" t="s">
        <v>226</v>
      </c>
      <c r="BA9" s="23">
        <v>6300</v>
      </c>
      <c r="BB9" s="23" t="s">
        <v>61</v>
      </c>
      <c r="BC9" s="23" t="s">
        <v>225</v>
      </c>
      <c r="BD9" s="23" t="s">
        <v>225</v>
      </c>
      <c r="BE9" s="23" t="s">
        <v>62</v>
      </c>
      <c r="BF9" s="30" t="s">
        <v>214</v>
      </c>
      <c r="BG9" s="30" t="s">
        <v>214</v>
      </c>
      <c r="BH9" s="30" t="s">
        <v>214</v>
      </c>
      <c r="BI9" s="23" t="s">
        <v>58</v>
      </c>
      <c r="BJ9" s="30" t="s">
        <v>214</v>
      </c>
      <c r="BK9" s="30" t="s">
        <v>214</v>
      </c>
      <c r="BL9" s="30" t="s">
        <v>214</v>
      </c>
      <c r="BM9" s="27">
        <f t="shared" si="3"/>
        <v>235432.80000000002</v>
      </c>
      <c r="BN9" s="25" t="s">
        <v>214</v>
      </c>
      <c r="BO9" s="25">
        <v>25000</v>
      </c>
      <c r="BP9" s="25" t="s">
        <v>214</v>
      </c>
      <c r="BQ9" s="25" t="s">
        <v>214</v>
      </c>
      <c r="BR9" s="25">
        <v>9500</v>
      </c>
      <c r="BS9" s="28">
        <f t="shared" si="4"/>
        <v>34500</v>
      </c>
      <c r="BT9" s="28">
        <v>6000</v>
      </c>
      <c r="BU9" s="28">
        <f>4000+1800</f>
        <v>5800</v>
      </c>
      <c r="BV9" s="28">
        <v>36000</v>
      </c>
      <c r="BW9" s="28">
        <f>2720+150+350</f>
        <v>3220</v>
      </c>
      <c r="BX9" s="28">
        <v>250</v>
      </c>
      <c r="BY9" s="28" t="s">
        <v>214</v>
      </c>
      <c r="BZ9" s="28">
        <v>900</v>
      </c>
      <c r="CA9" s="28">
        <v>1940</v>
      </c>
      <c r="CB9" s="28">
        <f t="shared" si="0"/>
        <v>54110</v>
      </c>
      <c r="CC9" s="28">
        <f t="shared" si="5"/>
        <v>181322.80000000002</v>
      </c>
      <c r="CD9" s="28">
        <f t="shared" si="6"/>
        <v>215822.80000000002</v>
      </c>
      <c r="CE9" s="25">
        <v>200000</v>
      </c>
      <c r="CF9" s="37">
        <f t="shared" si="7"/>
        <v>215822.80000000002</v>
      </c>
      <c r="CG9" s="28">
        <f t="shared" si="1"/>
        <v>15822.800000000017</v>
      </c>
      <c r="CH9" s="109" t="str">
        <f t="shared" si="2"/>
        <v>เพิ่มขึ้น</v>
      </c>
      <c r="CI9" s="22" t="s">
        <v>227</v>
      </c>
      <c r="CJ9" s="9"/>
      <c r="CK9" s="9">
        <f t="shared" si="8"/>
        <v>17985.233333333334</v>
      </c>
      <c r="CL9" s="9"/>
    </row>
    <row r="10" spans="1:90" ht="83.25" customHeight="1" x14ac:dyDescent="0.2">
      <c r="A10" s="19">
        <v>4</v>
      </c>
      <c r="B10" s="20" t="s">
        <v>230</v>
      </c>
      <c r="C10" s="22" t="s">
        <v>231</v>
      </c>
      <c r="D10" s="23" t="s">
        <v>232</v>
      </c>
      <c r="E10" s="34"/>
      <c r="F10" s="23" t="s">
        <v>167</v>
      </c>
      <c r="G10" s="23" t="s">
        <v>67</v>
      </c>
      <c r="H10" s="20" t="s">
        <v>56</v>
      </c>
      <c r="I10" s="22" t="s">
        <v>57</v>
      </c>
      <c r="J10" s="22" t="s">
        <v>58</v>
      </c>
      <c r="K10" s="23" t="s">
        <v>59</v>
      </c>
      <c r="L10" s="24" t="s">
        <v>582</v>
      </c>
      <c r="M10" s="24" t="s">
        <v>214</v>
      </c>
      <c r="N10" s="24" t="s">
        <v>214</v>
      </c>
      <c r="O10" s="24" t="s">
        <v>214</v>
      </c>
      <c r="P10" s="23" t="s">
        <v>486</v>
      </c>
      <c r="Q10" s="22" t="s">
        <v>60</v>
      </c>
      <c r="R10" s="24" t="s">
        <v>61</v>
      </c>
      <c r="S10" s="77">
        <v>2000</v>
      </c>
      <c r="T10" s="77">
        <v>150000</v>
      </c>
      <c r="U10" s="23" t="s">
        <v>62</v>
      </c>
      <c r="V10" s="23" t="s">
        <v>214</v>
      </c>
      <c r="W10" s="23" t="s">
        <v>214</v>
      </c>
      <c r="X10" s="23" t="s">
        <v>62</v>
      </c>
      <c r="Y10" s="30" t="s">
        <v>214</v>
      </c>
      <c r="Z10" s="30" t="s">
        <v>214</v>
      </c>
      <c r="AA10" s="24" t="s">
        <v>62</v>
      </c>
      <c r="AB10" s="34" t="s">
        <v>214</v>
      </c>
      <c r="AC10" s="34" t="s">
        <v>214</v>
      </c>
      <c r="AD10" s="24" t="s">
        <v>61</v>
      </c>
      <c r="AE10" s="24">
        <v>5000</v>
      </c>
      <c r="AF10" s="24">
        <v>25000</v>
      </c>
      <c r="AG10" s="23" t="s">
        <v>62</v>
      </c>
      <c r="AH10" s="30" t="s">
        <v>214</v>
      </c>
      <c r="AI10" s="30" t="s">
        <v>214</v>
      </c>
      <c r="AJ10" s="23" t="s">
        <v>62</v>
      </c>
      <c r="AK10" s="30" t="s">
        <v>214</v>
      </c>
      <c r="AL10" s="100" t="s">
        <v>214</v>
      </c>
      <c r="AM10" s="23" t="s">
        <v>62</v>
      </c>
      <c r="AN10" s="30" t="s">
        <v>214</v>
      </c>
      <c r="AO10" s="30" t="s">
        <v>214</v>
      </c>
      <c r="AP10" s="23" t="s">
        <v>62</v>
      </c>
      <c r="AQ10" s="30" t="s">
        <v>214</v>
      </c>
      <c r="AR10" s="30" t="s">
        <v>214</v>
      </c>
      <c r="AS10" s="23" t="s">
        <v>62</v>
      </c>
      <c r="AT10" s="30" t="s">
        <v>214</v>
      </c>
      <c r="AU10" s="30" t="s">
        <v>214</v>
      </c>
      <c r="AV10" s="23" t="s">
        <v>62</v>
      </c>
      <c r="AW10" s="78" t="s">
        <v>214</v>
      </c>
      <c r="AX10" s="78" t="s">
        <v>214</v>
      </c>
      <c r="AY10" s="23" t="s">
        <v>62</v>
      </c>
      <c r="AZ10" s="30" t="s">
        <v>214</v>
      </c>
      <c r="BA10" s="30" t="s">
        <v>214</v>
      </c>
      <c r="BB10" s="23" t="s">
        <v>62</v>
      </c>
      <c r="BC10" s="30" t="s">
        <v>214</v>
      </c>
      <c r="BD10" s="30" t="s">
        <v>214</v>
      </c>
      <c r="BE10" s="23" t="s">
        <v>62</v>
      </c>
      <c r="BF10" s="30" t="s">
        <v>214</v>
      </c>
      <c r="BG10" s="30" t="s">
        <v>214</v>
      </c>
      <c r="BH10" s="30" t="s">
        <v>214</v>
      </c>
      <c r="BI10" s="23" t="s">
        <v>58</v>
      </c>
      <c r="BJ10" s="30" t="s">
        <v>214</v>
      </c>
      <c r="BK10" s="30" t="s">
        <v>214</v>
      </c>
      <c r="BL10" s="30" t="s">
        <v>214</v>
      </c>
      <c r="BM10" s="27">
        <f t="shared" si="3"/>
        <v>175000</v>
      </c>
      <c r="BN10" s="25" t="s">
        <v>214</v>
      </c>
      <c r="BO10" s="25" t="s">
        <v>214</v>
      </c>
      <c r="BP10" s="25" t="s">
        <v>214</v>
      </c>
      <c r="BQ10" s="25" t="s">
        <v>214</v>
      </c>
      <c r="BR10" s="25">
        <v>9500</v>
      </c>
      <c r="BS10" s="28">
        <f t="shared" si="4"/>
        <v>9500</v>
      </c>
      <c r="BT10" s="28" t="s">
        <v>214</v>
      </c>
      <c r="BU10" s="28" t="s">
        <v>214</v>
      </c>
      <c r="BV10" s="28" t="s">
        <v>214</v>
      </c>
      <c r="BW10" s="28" t="s">
        <v>214</v>
      </c>
      <c r="BX10" s="28" t="s">
        <v>214</v>
      </c>
      <c r="BY10" s="28" t="s">
        <v>214</v>
      </c>
      <c r="BZ10" s="28" t="s">
        <v>214</v>
      </c>
      <c r="CA10" s="28" t="s">
        <v>214</v>
      </c>
      <c r="CB10" s="28">
        <f t="shared" si="0"/>
        <v>0</v>
      </c>
      <c r="CC10" s="28">
        <f t="shared" si="5"/>
        <v>175000</v>
      </c>
      <c r="CD10" s="28">
        <f>+BS10+CC10</f>
        <v>184500</v>
      </c>
      <c r="CE10" s="25">
        <v>100000</v>
      </c>
      <c r="CF10" s="37">
        <f t="shared" si="7"/>
        <v>184500</v>
      </c>
      <c r="CG10" s="28">
        <f t="shared" si="1"/>
        <v>84500</v>
      </c>
      <c r="CH10" s="109" t="str">
        <f t="shared" si="2"/>
        <v>เพิ่มขึ้น</v>
      </c>
      <c r="CI10" s="22" t="s">
        <v>233</v>
      </c>
      <c r="CJ10" s="9"/>
      <c r="CK10" s="9">
        <f t="shared" si="8"/>
        <v>15375</v>
      </c>
      <c r="CL10" s="9"/>
    </row>
    <row r="11" spans="1:90" ht="83.25" customHeight="1" x14ac:dyDescent="0.2">
      <c r="A11" s="19">
        <v>5</v>
      </c>
      <c r="B11" s="20" t="s">
        <v>590</v>
      </c>
      <c r="C11" s="22" t="s">
        <v>234</v>
      </c>
      <c r="D11" s="111" t="s">
        <v>235</v>
      </c>
      <c r="E11" s="24" t="s">
        <v>236</v>
      </c>
      <c r="F11" s="23" t="s">
        <v>76</v>
      </c>
      <c r="G11" s="23" t="s">
        <v>55</v>
      </c>
      <c r="H11" s="20" t="s">
        <v>82</v>
      </c>
      <c r="I11" s="22" t="s">
        <v>57</v>
      </c>
      <c r="J11" s="22" t="s">
        <v>118</v>
      </c>
      <c r="K11" s="23" t="s">
        <v>59</v>
      </c>
      <c r="L11" s="24" t="s">
        <v>214</v>
      </c>
      <c r="M11" s="24" t="s">
        <v>214</v>
      </c>
      <c r="N11" s="24" t="s">
        <v>214</v>
      </c>
      <c r="O11" s="24" t="s">
        <v>214</v>
      </c>
      <c r="P11" s="23" t="s">
        <v>486</v>
      </c>
      <c r="Q11" s="22" t="s">
        <v>126</v>
      </c>
      <c r="R11" s="24" t="s">
        <v>61</v>
      </c>
      <c r="S11" s="77">
        <v>1900</v>
      </c>
      <c r="T11" s="77">
        <f>+S11*53.42</f>
        <v>101498</v>
      </c>
      <c r="U11" s="23" t="s">
        <v>61</v>
      </c>
      <c r="V11" s="23">
        <v>4800</v>
      </c>
      <c r="W11" s="23">
        <f>+V11*6.29</f>
        <v>30192</v>
      </c>
      <c r="X11" s="23" t="s">
        <v>61</v>
      </c>
      <c r="Y11" s="23">
        <v>500</v>
      </c>
      <c r="Z11" s="23">
        <v>10000</v>
      </c>
      <c r="AA11" s="24" t="s">
        <v>62</v>
      </c>
      <c r="AB11" s="34" t="s">
        <v>214</v>
      </c>
      <c r="AC11" s="34" t="s">
        <v>214</v>
      </c>
      <c r="AD11" s="24" t="s">
        <v>61</v>
      </c>
      <c r="AE11" s="24">
        <v>300</v>
      </c>
      <c r="AF11" s="24">
        <v>9000</v>
      </c>
      <c r="AG11" s="23" t="s">
        <v>62</v>
      </c>
      <c r="AH11" s="30" t="s">
        <v>214</v>
      </c>
      <c r="AI11" s="30" t="s">
        <v>214</v>
      </c>
      <c r="AJ11" s="23" t="s">
        <v>62</v>
      </c>
      <c r="AK11" s="30" t="s">
        <v>214</v>
      </c>
      <c r="AL11" s="100" t="s">
        <v>214</v>
      </c>
      <c r="AM11" s="23" t="s">
        <v>62</v>
      </c>
      <c r="AN11" s="30" t="s">
        <v>214</v>
      </c>
      <c r="AO11" s="30" t="s">
        <v>214</v>
      </c>
      <c r="AP11" s="23" t="s">
        <v>61</v>
      </c>
      <c r="AQ11" s="23" t="s">
        <v>237</v>
      </c>
      <c r="AR11" s="23">
        <v>8000</v>
      </c>
      <c r="AS11" s="23" t="s">
        <v>62</v>
      </c>
      <c r="AT11" s="30" t="s">
        <v>214</v>
      </c>
      <c r="AU11" s="30" t="s">
        <v>214</v>
      </c>
      <c r="AV11" s="23" t="s">
        <v>62</v>
      </c>
      <c r="AW11" s="78" t="s">
        <v>214</v>
      </c>
      <c r="AX11" s="78" t="s">
        <v>214</v>
      </c>
      <c r="AY11" s="23" t="s">
        <v>62</v>
      </c>
      <c r="AZ11" s="30" t="s">
        <v>214</v>
      </c>
      <c r="BA11" s="30" t="s">
        <v>214</v>
      </c>
      <c r="BB11" s="23" t="s">
        <v>61</v>
      </c>
      <c r="BC11" s="23" t="s">
        <v>143</v>
      </c>
      <c r="BD11" s="23">
        <v>10000</v>
      </c>
      <c r="BE11" s="23" t="s">
        <v>62</v>
      </c>
      <c r="BF11" s="30" t="s">
        <v>214</v>
      </c>
      <c r="BG11" s="30" t="s">
        <v>214</v>
      </c>
      <c r="BH11" s="30" t="s">
        <v>214</v>
      </c>
      <c r="BI11" s="23" t="s">
        <v>59</v>
      </c>
      <c r="BJ11" s="23" t="s">
        <v>238</v>
      </c>
      <c r="BK11" s="23" t="s">
        <v>239</v>
      </c>
      <c r="BL11" s="23">
        <v>130000</v>
      </c>
      <c r="BM11" s="27">
        <f t="shared" si="3"/>
        <v>298690</v>
      </c>
      <c r="BN11" s="25">
        <f>1500*12</f>
        <v>18000</v>
      </c>
      <c r="BO11" s="25">
        <f>1000*12</f>
        <v>12000</v>
      </c>
      <c r="BP11" s="25">
        <f>12*10000</f>
        <v>120000</v>
      </c>
      <c r="BQ11" s="25" t="s">
        <v>214</v>
      </c>
      <c r="BR11" s="25">
        <v>9500</v>
      </c>
      <c r="BS11" s="28">
        <f t="shared" si="4"/>
        <v>159500</v>
      </c>
      <c r="BT11" s="28">
        <v>5000</v>
      </c>
      <c r="BU11" s="28">
        <v>20000</v>
      </c>
      <c r="BV11" s="28" t="s">
        <v>214</v>
      </c>
      <c r="BW11" s="28" t="s">
        <v>214</v>
      </c>
      <c r="BX11" s="28" t="s">
        <v>214</v>
      </c>
      <c r="BY11" s="28" t="s">
        <v>214</v>
      </c>
      <c r="BZ11" s="28" t="s">
        <v>214</v>
      </c>
      <c r="CA11" s="28" t="s">
        <v>214</v>
      </c>
      <c r="CB11" s="28">
        <f t="shared" si="0"/>
        <v>25000</v>
      </c>
      <c r="CC11" s="28">
        <f t="shared" si="5"/>
        <v>273690</v>
      </c>
      <c r="CD11" s="28">
        <f t="shared" si="6"/>
        <v>433190</v>
      </c>
      <c r="CE11" s="25">
        <v>400000</v>
      </c>
      <c r="CF11" s="37">
        <f t="shared" si="7"/>
        <v>433190</v>
      </c>
      <c r="CG11" s="28">
        <f t="shared" si="1"/>
        <v>33190</v>
      </c>
      <c r="CH11" s="109" t="str">
        <f t="shared" si="2"/>
        <v>เพิ่มขึ้น</v>
      </c>
      <c r="CI11" s="22" t="s">
        <v>240</v>
      </c>
      <c r="CJ11" s="9"/>
      <c r="CK11" s="9">
        <f t="shared" si="8"/>
        <v>36099.166666666664</v>
      </c>
      <c r="CL11" s="9"/>
    </row>
    <row r="12" spans="1:90" ht="83.25" customHeight="1" x14ac:dyDescent="0.2">
      <c r="A12" s="19">
        <v>6</v>
      </c>
      <c r="B12" s="20" t="s">
        <v>608</v>
      </c>
      <c r="C12" s="22" t="s">
        <v>257</v>
      </c>
      <c r="D12" s="111" t="s">
        <v>258</v>
      </c>
      <c r="E12" s="24" t="s">
        <v>259</v>
      </c>
      <c r="F12" s="23" t="s">
        <v>76</v>
      </c>
      <c r="G12" s="23" t="s">
        <v>67</v>
      </c>
      <c r="H12" s="20" t="s">
        <v>82</v>
      </c>
      <c r="I12" s="22" t="s">
        <v>57</v>
      </c>
      <c r="J12" s="22" t="s">
        <v>118</v>
      </c>
      <c r="K12" s="23" t="s">
        <v>59</v>
      </c>
      <c r="L12" s="24" t="s">
        <v>582</v>
      </c>
      <c r="M12" s="24" t="s">
        <v>214</v>
      </c>
      <c r="N12" s="24" t="s">
        <v>579</v>
      </c>
      <c r="O12" s="24" t="s">
        <v>214</v>
      </c>
      <c r="P12" s="23" t="s">
        <v>486</v>
      </c>
      <c r="Q12" s="22" t="s">
        <v>95</v>
      </c>
      <c r="R12" s="24" t="s">
        <v>61</v>
      </c>
      <c r="S12" s="77">
        <v>4500</v>
      </c>
      <c r="T12" s="77">
        <f>+S12*53.42</f>
        <v>240390</v>
      </c>
      <c r="U12" s="23" t="s">
        <v>62</v>
      </c>
      <c r="V12" s="23" t="s">
        <v>214</v>
      </c>
      <c r="W12" s="23" t="s">
        <v>214</v>
      </c>
      <c r="X12" s="23" t="s">
        <v>62</v>
      </c>
      <c r="Y12" s="30" t="s">
        <v>214</v>
      </c>
      <c r="Z12" s="30" t="s">
        <v>214</v>
      </c>
      <c r="AA12" s="24" t="s">
        <v>62</v>
      </c>
      <c r="AB12" s="34" t="s">
        <v>214</v>
      </c>
      <c r="AC12" s="34" t="s">
        <v>214</v>
      </c>
      <c r="AD12" s="24" t="s">
        <v>61</v>
      </c>
      <c r="AE12" s="24">
        <v>120</v>
      </c>
      <c r="AF12" s="24">
        <v>3000</v>
      </c>
      <c r="AG12" s="23" t="s">
        <v>62</v>
      </c>
      <c r="AH12" s="30" t="s">
        <v>214</v>
      </c>
      <c r="AI12" s="30" t="s">
        <v>214</v>
      </c>
      <c r="AJ12" s="23" t="s">
        <v>62</v>
      </c>
      <c r="AK12" s="30" t="s">
        <v>214</v>
      </c>
      <c r="AL12" s="100" t="s">
        <v>214</v>
      </c>
      <c r="AM12" s="23" t="s">
        <v>62</v>
      </c>
      <c r="AN12" s="30" t="s">
        <v>214</v>
      </c>
      <c r="AO12" s="30" t="s">
        <v>214</v>
      </c>
      <c r="AP12" s="23" t="s">
        <v>62</v>
      </c>
      <c r="AQ12" s="30" t="s">
        <v>214</v>
      </c>
      <c r="AR12" s="30" t="s">
        <v>214</v>
      </c>
      <c r="AS12" s="23" t="s">
        <v>62</v>
      </c>
      <c r="AT12" s="30" t="s">
        <v>214</v>
      </c>
      <c r="AU12" s="30" t="s">
        <v>214</v>
      </c>
      <c r="AV12" s="23" t="s">
        <v>62</v>
      </c>
      <c r="AW12" s="78" t="s">
        <v>214</v>
      </c>
      <c r="AX12" s="78" t="s">
        <v>214</v>
      </c>
      <c r="AY12" s="23" t="s">
        <v>61</v>
      </c>
      <c r="AZ12" s="23" t="s">
        <v>260</v>
      </c>
      <c r="BA12" s="23">
        <v>10500</v>
      </c>
      <c r="BB12" s="23" t="s">
        <v>62</v>
      </c>
      <c r="BC12" s="30" t="s">
        <v>214</v>
      </c>
      <c r="BD12" s="30" t="s">
        <v>214</v>
      </c>
      <c r="BE12" s="23" t="s">
        <v>62</v>
      </c>
      <c r="BF12" s="30" t="s">
        <v>214</v>
      </c>
      <c r="BG12" s="30" t="s">
        <v>214</v>
      </c>
      <c r="BH12" s="30" t="s">
        <v>214</v>
      </c>
      <c r="BI12" s="23" t="s">
        <v>58</v>
      </c>
      <c r="BJ12" s="30" t="s">
        <v>214</v>
      </c>
      <c r="BK12" s="30" t="s">
        <v>214</v>
      </c>
      <c r="BL12" s="30" t="s">
        <v>214</v>
      </c>
      <c r="BM12" s="27">
        <f t="shared" si="3"/>
        <v>253890</v>
      </c>
      <c r="BN12" s="25">
        <f>1500*12</f>
        <v>18000</v>
      </c>
      <c r="BO12" s="25" t="s">
        <v>214</v>
      </c>
      <c r="BP12" s="25">
        <f>12*3000</f>
        <v>36000</v>
      </c>
      <c r="BQ12" s="25" t="s">
        <v>214</v>
      </c>
      <c r="BR12" s="25">
        <v>9500</v>
      </c>
      <c r="BS12" s="28">
        <f t="shared" si="4"/>
        <v>63500</v>
      </c>
      <c r="BT12" s="28" t="s">
        <v>214</v>
      </c>
      <c r="BU12" s="28">
        <v>5000</v>
      </c>
      <c r="BV12" s="28">
        <v>1500</v>
      </c>
      <c r="BW12" s="28" t="s">
        <v>214</v>
      </c>
      <c r="BX12" s="28" t="s">
        <v>214</v>
      </c>
      <c r="BY12" s="28">
        <v>500</v>
      </c>
      <c r="BZ12" s="28" t="s">
        <v>214</v>
      </c>
      <c r="CA12" s="28">
        <v>1000</v>
      </c>
      <c r="CB12" s="28">
        <f t="shared" si="0"/>
        <v>8000</v>
      </c>
      <c r="CC12" s="28">
        <f t="shared" si="5"/>
        <v>245890</v>
      </c>
      <c r="CD12" s="28">
        <f t="shared" si="6"/>
        <v>309390</v>
      </c>
      <c r="CE12" s="25">
        <v>270000</v>
      </c>
      <c r="CF12" s="37">
        <f t="shared" si="7"/>
        <v>309390</v>
      </c>
      <c r="CG12" s="28">
        <f t="shared" si="1"/>
        <v>39390</v>
      </c>
      <c r="CH12" s="109" t="str">
        <f t="shared" si="2"/>
        <v>เพิ่มขึ้น</v>
      </c>
      <c r="CI12" s="22" t="s">
        <v>261</v>
      </c>
      <c r="CJ12" s="9"/>
      <c r="CK12" s="9">
        <f t="shared" si="8"/>
        <v>25782.5</v>
      </c>
      <c r="CL12" s="9"/>
    </row>
    <row r="13" spans="1:90" ht="83.25" customHeight="1" x14ac:dyDescent="0.2">
      <c r="A13" s="19">
        <v>7</v>
      </c>
      <c r="B13" s="20" t="s">
        <v>609</v>
      </c>
      <c r="C13" s="22" t="s">
        <v>269</v>
      </c>
      <c r="D13" s="111" t="s">
        <v>270</v>
      </c>
      <c r="E13" s="24" t="s">
        <v>268</v>
      </c>
      <c r="F13" s="23" t="s">
        <v>167</v>
      </c>
      <c r="G13" s="23" t="s">
        <v>67</v>
      </c>
      <c r="H13" s="20" t="s">
        <v>82</v>
      </c>
      <c r="I13" s="22" t="s">
        <v>57</v>
      </c>
      <c r="J13" s="22" t="s">
        <v>58</v>
      </c>
      <c r="K13" s="23" t="s">
        <v>59</v>
      </c>
      <c r="L13" s="24" t="s">
        <v>581</v>
      </c>
      <c r="M13" s="24" t="s">
        <v>214</v>
      </c>
      <c r="N13" s="24" t="s">
        <v>214</v>
      </c>
      <c r="O13" s="24" t="s">
        <v>580</v>
      </c>
      <c r="P13" s="23" t="s">
        <v>486</v>
      </c>
      <c r="Q13" s="22" t="s">
        <v>88</v>
      </c>
      <c r="R13" s="24" t="s">
        <v>61</v>
      </c>
      <c r="S13" s="77">
        <v>3600</v>
      </c>
      <c r="T13" s="77">
        <f>+S13*53.42</f>
        <v>192312</v>
      </c>
      <c r="U13" s="23" t="s">
        <v>62</v>
      </c>
      <c r="V13" s="23" t="s">
        <v>214</v>
      </c>
      <c r="W13" s="23" t="s">
        <v>214</v>
      </c>
      <c r="X13" s="23" t="s">
        <v>61</v>
      </c>
      <c r="Y13" s="23">
        <v>120</v>
      </c>
      <c r="Z13" s="23">
        <v>10000</v>
      </c>
      <c r="AA13" s="24" t="s">
        <v>62</v>
      </c>
      <c r="AB13" s="34" t="s">
        <v>214</v>
      </c>
      <c r="AC13" s="34" t="s">
        <v>214</v>
      </c>
      <c r="AD13" s="24" t="s">
        <v>61</v>
      </c>
      <c r="AE13" s="24">
        <v>50</v>
      </c>
      <c r="AF13" s="24">
        <v>10000</v>
      </c>
      <c r="AG13" s="23" t="s">
        <v>61</v>
      </c>
      <c r="AH13" s="23">
        <v>4000</v>
      </c>
      <c r="AI13" s="23">
        <v>480000</v>
      </c>
      <c r="AJ13" s="23" t="s">
        <v>62</v>
      </c>
      <c r="AK13" s="30" t="s">
        <v>214</v>
      </c>
      <c r="AL13" s="100" t="s">
        <v>214</v>
      </c>
      <c r="AM13" s="23" t="s">
        <v>62</v>
      </c>
      <c r="AN13" s="30" t="s">
        <v>214</v>
      </c>
      <c r="AO13" s="30" t="s">
        <v>214</v>
      </c>
      <c r="AP13" s="23" t="s">
        <v>62</v>
      </c>
      <c r="AQ13" s="30" t="s">
        <v>214</v>
      </c>
      <c r="AR13" s="30" t="s">
        <v>214</v>
      </c>
      <c r="AS13" s="23" t="s">
        <v>62</v>
      </c>
      <c r="AT13" s="30" t="s">
        <v>214</v>
      </c>
      <c r="AU13" s="30" t="s">
        <v>214</v>
      </c>
      <c r="AV13" s="23" t="s">
        <v>62</v>
      </c>
      <c r="AW13" s="78" t="s">
        <v>214</v>
      </c>
      <c r="AX13" s="78" t="s">
        <v>214</v>
      </c>
      <c r="AY13" s="23" t="s">
        <v>62</v>
      </c>
      <c r="AZ13" s="30" t="s">
        <v>214</v>
      </c>
      <c r="BA13" s="30" t="s">
        <v>214</v>
      </c>
      <c r="BB13" s="23" t="s">
        <v>62</v>
      </c>
      <c r="BC13" s="30" t="s">
        <v>214</v>
      </c>
      <c r="BD13" s="30" t="s">
        <v>214</v>
      </c>
      <c r="BE13" s="23" t="s">
        <v>62</v>
      </c>
      <c r="BF13" s="30" t="s">
        <v>214</v>
      </c>
      <c r="BG13" s="30" t="s">
        <v>214</v>
      </c>
      <c r="BH13" s="30" t="s">
        <v>214</v>
      </c>
      <c r="BI13" s="23" t="s">
        <v>58</v>
      </c>
      <c r="BJ13" s="30" t="s">
        <v>214</v>
      </c>
      <c r="BK13" s="30" t="s">
        <v>214</v>
      </c>
      <c r="BL13" s="30" t="s">
        <v>214</v>
      </c>
      <c r="BM13" s="27">
        <f t="shared" si="3"/>
        <v>692312</v>
      </c>
      <c r="BN13" s="25" t="s">
        <v>214</v>
      </c>
      <c r="BO13" s="25" t="s">
        <v>214</v>
      </c>
      <c r="BP13" s="25" t="s">
        <v>214</v>
      </c>
      <c r="BQ13" s="25" t="s">
        <v>214</v>
      </c>
      <c r="BR13" s="25">
        <v>9500</v>
      </c>
      <c r="BS13" s="28">
        <f t="shared" si="4"/>
        <v>9500</v>
      </c>
      <c r="BT13" s="28" t="s">
        <v>214</v>
      </c>
      <c r="BU13" s="28">
        <v>100000</v>
      </c>
      <c r="BV13" s="28" t="s">
        <v>214</v>
      </c>
      <c r="BW13" s="28" t="s">
        <v>214</v>
      </c>
      <c r="BX13" s="28" t="s">
        <v>214</v>
      </c>
      <c r="BY13" s="28" t="s">
        <v>214</v>
      </c>
      <c r="BZ13" s="28" t="s">
        <v>214</v>
      </c>
      <c r="CA13" s="28">
        <v>100000</v>
      </c>
      <c r="CB13" s="28">
        <f t="shared" si="0"/>
        <v>200000</v>
      </c>
      <c r="CC13" s="28">
        <f t="shared" si="5"/>
        <v>492312</v>
      </c>
      <c r="CD13" s="28">
        <f t="shared" si="6"/>
        <v>501812</v>
      </c>
      <c r="CE13" s="25">
        <v>450000</v>
      </c>
      <c r="CF13" s="37">
        <f t="shared" si="7"/>
        <v>501812</v>
      </c>
      <c r="CG13" s="28">
        <f t="shared" si="1"/>
        <v>51812</v>
      </c>
      <c r="CH13" s="109" t="str">
        <f t="shared" si="2"/>
        <v>เพิ่มขึ้น</v>
      </c>
      <c r="CI13" s="22" t="s">
        <v>594</v>
      </c>
      <c r="CJ13" s="9"/>
      <c r="CK13" s="9">
        <f t="shared" si="8"/>
        <v>41817.666666666664</v>
      </c>
      <c r="CL13" s="9"/>
    </row>
    <row r="14" spans="1:90" ht="83.25" customHeight="1" x14ac:dyDescent="0.2">
      <c r="A14" s="19">
        <v>8</v>
      </c>
      <c r="B14" s="20" t="s">
        <v>271</v>
      </c>
      <c r="C14" s="22" t="s">
        <v>272</v>
      </c>
      <c r="D14" s="111" t="s">
        <v>273</v>
      </c>
      <c r="E14" s="24" t="s">
        <v>274</v>
      </c>
      <c r="F14" s="23" t="s">
        <v>76</v>
      </c>
      <c r="G14" s="23" t="s">
        <v>55</v>
      </c>
      <c r="H14" s="20" t="s">
        <v>110</v>
      </c>
      <c r="I14" s="22" t="s">
        <v>69</v>
      </c>
      <c r="J14" s="22" t="s">
        <v>57</v>
      </c>
      <c r="K14" s="23" t="s">
        <v>59</v>
      </c>
      <c r="L14" s="24" t="s">
        <v>583</v>
      </c>
      <c r="M14" s="24" t="s">
        <v>214</v>
      </c>
      <c r="N14" s="24" t="s">
        <v>214</v>
      </c>
      <c r="O14" s="36" t="s">
        <v>214</v>
      </c>
      <c r="P14" s="23" t="s">
        <v>58</v>
      </c>
      <c r="Q14" s="22" t="s">
        <v>88</v>
      </c>
      <c r="R14" s="24" t="s">
        <v>61</v>
      </c>
      <c r="S14" s="77">
        <v>2000</v>
      </c>
      <c r="T14" s="77">
        <f>+S14*53.42</f>
        <v>106840</v>
      </c>
      <c r="U14" s="23" t="s">
        <v>62</v>
      </c>
      <c r="V14" s="23" t="s">
        <v>214</v>
      </c>
      <c r="W14" s="23" t="s">
        <v>214</v>
      </c>
      <c r="X14" s="23" t="s">
        <v>62</v>
      </c>
      <c r="Y14" s="23" t="s">
        <v>214</v>
      </c>
      <c r="Z14" s="23" t="s">
        <v>214</v>
      </c>
      <c r="AA14" s="24" t="s">
        <v>62</v>
      </c>
      <c r="AB14" s="34" t="s">
        <v>214</v>
      </c>
      <c r="AC14" s="34" t="s">
        <v>214</v>
      </c>
      <c r="AD14" s="24" t="s">
        <v>62</v>
      </c>
      <c r="AE14" s="24" t="s">
        <v>214</v>
      </c>
      <c r="AF14" s="24" t="s">
        <v>214</v>
      </c>
      <c r="AG14" s="23" t="s">
        <v>62</v>
      </c>
      <c r="AH14" s="30" t="s">
        <v>214</v>
      </c>
      <c r="AI14" s="30" t="s">
        <v>214</v>
      </c>
      <c r="AJ14" s="23" t="s">
        <v>62</v>
      </c>
      <c r="AK14" s="30" t="s">
        <v>214</v>
      </c>
      <c r="AL14" s="100" t="s">
        <v>214</v>
      </c>
      <c r="AM14" s="23" t="s">
        <v>62</v>
      </c>
      <c r="AN14" s="30" t="s">
        <v>214</v>
      </c>
      <c r="AO14" s="30" t="s">
        <v>214</v>
      </c>
      <c r="AP14" s="23" t="s">
        <v>62</v>
      </c>
      <c r="AQ14" s="30" t="s">
        <v>214</v>
      </c>
      <c r="AR14" s="30" t="s">
        <v>214</v>
      </c>
      <c r="AS14" s="23" t="s">
        <v>62</v>
      </c>
      <c r="AT14" s="30" t="s">
        <v>214</v>
      </c>
      <c r="AU14" s="30" t="s">
        <v>214</v>
      </c>
      <c r="AV14" s="23" t="s">
        <v>62</v>
      </c>
      <c r="AW14" s="78" t="s">
        <v>214</v>
      </c>
      <c r="AX14" s="78" t="s">
        <v>214</v>
      </c>
      <c r="AY14" s="23" t="s">
        <v>62</v>
      </c>
      <c r="AZ14" s="30" t="s">
        <v>214</v>
      </c>
      <c r="BA14" s="30" t="s">
        <v>214</v>
      </c>
      <c r="BB14" s="23" t="s">
        <v>62</v>
      </c>
      <c r="BC14" s="30" t="s">
        <v>214</v>
      </c>
      <c r="BD14" s="30" t="s">
        <v>214</v>
      </c>
      <c r="BE14" s="23" t="s">
        <v>62</v>
      </c>
      <c r="BF14" s="30" t="s">
        <v>214</v>
      </c>
      <c r="BG14" s="30" t="s">
        <v>214</v>
      </c>
      <c r="BH14" s="30" t="s">
        <v>214</v>
      </c>
      <c r="BI14" s="23" t="s">
        <v>58</v>
      </c>
      <c r="BJ14" s="30" t="s">
        <v>214</v>
      </c>
      <c r="BK14" s="30" t="s">
        <v>214</v>
      </c>
      <c r="BL14" s="30" t="s">
        <v>214</v>
      </c>
      <c r="BM14" s="27">
        <f t="shared" si="3"/>
        <v>106840</v>
      </c>
      <c r="BN14" s="25" t="s">
        <v>214</v>
      </c>
      <c r="BO14" s="25">
        <f>5000*12</f>
        <v>60000</v>
      </c>
      <c r="BP14" s="25" t="s">
        <v>214</v>
      </c>
      <c r="BQ14" s="25" t="s">
        <v>214</v>
      </c>
      <c r="BR14" s="25">
        <v>9500</v>
      </c>
      <c r="BS14" s="28">
        <f t="shared" si="4"/>
        <v>69500</v>
      </c>
      <c r="BT14" s="28">
        <v>30000</v>
      </c>
      <c r="BU14" s="28">
        <v>30000</v>
      </c>
      <c r="BV14" s="28" t="s">
        <v>214</v>
      </c>
      <c r="BW14" s="28">
        <v>10000</v>
      </c>
      <c r="BX14" s="28" t="s">
        <v>214</v>
      </c>
      <c r="BY14" s="28">
        <v>10000</v>
      </c>
      <c r="BZ14" s="28" t="s">
        <v>214</v>
      </c>
      <c r="CA14" s="28" t="s">
        <v>214</v>
      </c>
      <c r="CB14" s="28">
        <f t="shared" si="0"/>
        <v>80000</v>
      </c>
      <c r="CC14" s="28">
        <f t="shared" si="5"/>
        <v>26840</v>
      </c>
      <c r="CD14" s="28">
        <f t="shared" si="6"/>
        <v>96340</v>
      </c>
      <c r="CE14" s="25">
        <v>100000</v>
      </c>
      <c r="CF14" s="37">
        <f t="shared" si="7"/>
        <v>96340</v>
      </c>
      <c r="CG14" s="28">
        <f t="shared" si="1"/>
        <v>-3660</v>
      </c>
      <c r="CH14" s="109" t="str">
        <f t="shared" si="2"/>
        <v>ลดลง</v>
      </c>
      <c r="CI14" s="22" t="s">
        <v>275</v>
      </c>
      <c r="CJ14" s="9"/>
      <c r="CK14" s="9">
        <f t="shared" si="8"/>
        <v>8028.333333333333</v>
      </c>
      <c r="CL14" s="9"/>
    </row>
    <row r="15" spans="1:90" s="9" customFormat="1" ht="83.25" customHeight="1" x14ac:dyDescent="0.2">
      <c r="A15" s="19">
        <v>9</v>
      </c>
      <c r="B15" s="27" t="s">
        <v>623</v>
      </c>
      <c r="C15" s="26" t="s">
        <v>622</v>
      </c>
      <c r="D15" s="82" t="s">
        <v>214</v>
      </c>
      <c r="E15" s="34" t="s">
        <v>214</v>
      </c>
      <c r="F15" s="30" t="s">
        <v>76</v>
      </c>
      <c r="G15" s="30" t="s">
        <v>55</v>
      </c>
      <c r="H15" s="27" t="s">
        <v>110</v>
      </c>
      <c r="I15" s="26" t="s">
        <v>69</v>
      </c>
      <c r="J15" s="26" t="s">
        <v>57</v>
      </c>
      <c r="K15" s="30" t="s">
        <v>59</v>
      </c>
      <c r="L15" s="34" t="s">
        <v>214</v>
      </c>
      <c r="M15" s="34" t="s">
        <v>214</v>
      </c>
      <c r="N15" s="34" t="s">
        <v>214</v>
      </c>
      <c r="O15" s="34" t="s">
        <v>214</v>
      </c>
      <c r="P15" s="30" t="s">
        <v>58</v>
      </c>
      <c r="Q15" s="26" t="s">
        <v>88</v>
      </c>
      <c r="R15" s="34" t="s">
        <v>61</v>
      </c>
      <c r="S15" s="79">
        <v>2000</v>
      </c>
      <c r="T15" s="79">
        <f>+S15*53.42</f>
        <v>106840</v>
      </c>
      <c r="U15" s="30" t="s">
        <v>62</v>
      </c>
      <c r="V15" s="30" t="s">
        <v>214</v>
      </c>
      <c r="W15" s="30" t="s">
        <v>214</v>
      </c>
      <c r="X15" s="30" t="s">
        <v>62</v>
      </c>
      <c r="Y15" s="30" t="s">
        <v>214</v>
      </c>
      <c r="Z15" s="30" t="s">
        <v>214</v>
      </c>
      <c r="AA15" s="34" t="s">
        <v>62</v>
      </c>
      <c r="AB15" s="34" t="s">
        <v>214</v>
      </c>
      <c r="AC15" s="34" t="s">
        <v>214</v>
      </c>
      <c r="AD15" s="34" t="s">
        <v>62</v>
      </c>
      <c r="AE15" s="34" t="s">
        <v>214</v>
      </c>
      <c r="AF15" s="34" t="s">
        <v>214</v>
      </c>
      <c r="AG15" s="30" t="s">
        <v>62</v>
      </c>
      <c r="AH15" s="30" t="s">
        <v>214</v>
      </c>
      <c r="AI15" s="30" t="s">
        <v>214</v>
      </c>
      <c r="AJ15" s="30" t="s">
        <v>62</v>
      </c>
      <c r="AK15" s="30" t="s">
        <v>214</v>
      </c>
      <c r="AL15" s="100" t="s">
        <v>214</v>
      </c>
      <c r="AM15" s="30" t="s">
        <v>62</v>
      </c>
      <c r="AN15" s="30" t="s">
        <v>214</v>
      </c>
      <c r="AO15" s="30" t="s">
        <v>214</v>
      </c>
      <c r="AP15" s="30" t="s">
        <v>62</v>
      </c>
      <c r="AQ15" s="30" t="s">
        <v>214</v>
      </c>
      <c r="AR15" s="30" t="s">
        <v>214</v>
      </c>
      <c r="AS15" s="30" t="s">
        <v>62</v>
      </c>
      <c r="AT15" s="30" t="s">
        <v>214</v>
      </c>
      <c r="AU15" s="30" t="s">
        <v>214</v>
      </c>
      <c r="AV15" s="30" t="s">
        <v>62</v>
      </c>
      <c r="AW15" s="78" t="s">
        <v>214</v>
      </c>
      <c r="AX15" s="78" t="s">
        <v>214</v>
      </c>
      <c r="AY15" s="30" t="s">
        <v>62</v>
      </c>
      <c r="AZ15" s="30" t="s">
        <v>214</v>
      </c>
      <c r="BA15" s="30" t="s">
        <v>214</v>
      </c>
      <c r="BB15" s="30" t="s">
        <v>62</v>
      </c>
      <c r="BC15" s="30" t="s">
        <v>214</v>
      </c>
      <c r="BD15" s="30" t="s">
        <v>214</v>
      </c>
      <c r="BE15" s="30" t="s">
        <v>62</v>
      </c>
      <c r="BF15" s="30" t="s">
        <v>214</v>
      </c>
      <c r="BG15" s="30" t="s">
        <v>214</v>
      </c>
      <c r="BH15" s="30" t="s">
        <v>214</v>
      </c>
      <c r="BI15" s="30" t="s">
        <v>58</v>
      </c>
      <c r="BJ15" s="30" t="s">
        <v>214</v>
      </c>
      <c r="BK15" s="30" t="s">
        <v>214</v>
      </c>
      <c r="BL15" s="30" t="s">
        <v>214</v>
      </c>
      <c r="BM15" s="27">
        <f t="shared" si="3"/>
        <v>106840</v>
      </c>
      <c r="BN15" s="29" t="s">
        <v>214</v>
      </c>
      <c r="BO15" s="29">
        <f>6500*12</f>
        <v>78000</v>
      </c>
      <c r="BP15" s="29" t="s">
        <v>214</v>
      </c>
      <c r="BQ15" s="29" t="s">
        <v>214</v>
      </c>
      <c r="BR15" s="29">
        <v>9500</v>
      </c>
      <c r="BS15" s="28">
        <f t="shared" si="4"/>
        <v>87500</v>
      </c>
      <c r="BT15" s="37">
        <v>30000</v>
      </c>
      <c r="BU15" s="37">
        <v>30000</v>
      </c>
      <c r="BV15" s="37" t="s">
        <v>214</v>
      </c>
      <c r="BW15" s="37">
        <v>10000</v>
      </c>
      <c r="BX15" s="37" t="s">
        <v>214</v>
      </c>
      <c r="BY15" s="37">
        <v>10000</v>
      </c>
      <c r="BZ15" s="37" t="s">
        <v>214</v>
      </c>
      <c r="CA15" s="37" t="s">
        <v>214</v>
      </c>
      <c r="CB15" s="37">
        <f t="shared" si="0"/>
        <v>80000</v>
      </c>
      <c r="CC15" s="28">
        <f t="shared" si="5"/>
        <v>26840</v>
      </c>
      <c r="CD15" s="37">
        <f t="shared" si="6"/>
        <v>114340</v>
      </c>
      <c r="CE15" s="29">
        <v>100000</v>
      </c>
      <c r="CF15" s="37">
        <f t="shared" si="7"/>
        <v>114340</v>
      </c>
      <c r="CG15" s="37">
        <f t="shared" si="1"/>
        <v>14340</v>
      </c>
      <c r="CH15" s="30" t="str">
        <f t="shared" si="2"/>
        <v>เพิ่มขึ้น</v>
      </c>
      <c r="CI15" s="26" t="s">
        <v>275</v>
      </c>
      <c r="CK15" s="9">
        <f t="shared" si="8"/>
        <v>9528.3333333333339</v>
      </c>
    </row>
    <row r="16" spans="1:90" ht="83.25" customHeight="1" x14ac:dyDescent="0.2">
      <c r="A16" s="19">
        <v>10</v>
      </c>
      <c r="B16" s="20" t="s">
        <v>610</v>
      </c>
      <c r="C16" s="22" t="s">
        <v>276</v>
      </c>
      <c r="D16" s="23" t="s">
        <v>277</v>
      </c>
      <c r="E16" s="24" t="s">
        <v>278</v>
      </c>
      <c r="F16" s="23" t="s">
        <v>76</v>
      </c>
      <c r="G16" s="23" t="s">
        <v>67</v>
      </c>
      <c r="H16" s="20" t="s">
        <v>110</v>
      </c>
      <c r="I16" s="22" t="s">
        <v>57</v>
      </c>
      <c r="J16" s="22" t="s">
        <v>118</v>
      </c>
      <c r="K16" s="23" t="s">
        <v>59</v>
      </c>
      <c r="L16" s="24" t="s">
        <v>584</v>
      </c>
      <c r="M16" s="24" t="s">
        <v>214</v>
      </c>
      <c r="N16" s="24" t="s">
        <v>214</v>
      </c>
      <c r="O16" s="24" t="s">
        <v>214</v>
      </c>
      <c r="P16" s="23" t="s">
        <v>58</v>
      </c>
      <c r="Q16" s="22" t="s">
        <v>279</v>
      </c>
      <c r="R16" s="24" t="s">
        <v>61</v>
      </c>
      <c r="S16" s="77">
        <v>3000</v>
      </c>
      <c r="T16" s="77">
        <f>+S16*53.42</f>
        <v>160260</v>
      </c>
      <c r="U16" s="23" t="s">
        <v>62</v>
      </c>
      <c r="V16" s="23" t="s">
        <v>214</v>
      </c>
      <c r="W16" s="23" t="s">
        <v>214</v>
      </c>
      <c r="X16" s="23" t="s">
        <v>61</v>
      </c>
      <c r="Y16" s="23" t="s">
        <v>280</v>
      </c>
      <c r="Z16" s="23">
        <v>2500</v>
      </c>
      <c r="AA16" s="24" t="s">
        <v>62</v>
      </c>
      <c r="AB16" s="34" t="s">
        <v>214</v>
      </c>
      <c r="AC16" s="34" t="s">
        <v>214</v>
      </c>
      <c r="AD16" s="24" t="s">
        <v>61</v>
      </c>
      <c r="AE16" s="24" t="s">
        <v>281</v>
      </c>
      <c r="AF16" s="24" t="s">
        <v>282</v>
      </c>
      <c r="AG16" s="23" t="s">
        <v>62</v>
      </c>
      <c r="AH16" s="30" t="s">
        <v>214</v>
      </c>
      <c r="AI16" s="30" t="s">
        <v>214</v>
      </c>
      <c r="AJ16" s="23" t="s">
        <v>61</v>
      </c>
      <c r="AK16" s="23" t="s">
        <v>285</v>
      </c>
      <c r="AL16" s="101" t="s">
        <v>286</v>
      </c>
      <c r="AM16" s="23" t="s">
        <v>62</v>
      </c>
      <c r="AN16" s="30" t="s">
        <v>214</v>
      </c>
      <c r="AO16" s="30" t="s">
        <v>214</v>
      </c>
      <c r="AP16" s="23" t="s">
        <v>61</v>
      </c>
      <c r="AQ16" s="23" t="s">
        <v>283</v>
      </c>
      <c r="AR16" s="23">
        <v>525000</v>
      </c>
      <c r="AS16" s="23" t="s">
        <v>62</v>
      </c>
      <c r="AT16" s="30" t="s">
        <v>214</v>
      </c>
      <c r="AU16" s="30" t="s">
        <v>214</v>
      </c>
      <c r="AV16" s="23" t="s">
        <v>61</v>
      </c>
      <c r="AW16" s="80" t="s">
        <v>284</v>
      </c>
      <c r="AX16" s="25">
        <v>30000</v>
      </c>
      <c r="AY16" s="23" t="s">
        <v>62</v>
      </c>
      <c r="AZ16" s="30" t="s">
        <v>214</v>
      </c>
      <c r="BA16" s="30" t="s">
        <v>214</v>
      </c>
      <c r="BB16" s="23" t="s">
        <v>62</v>
      </c>
      <c r="BC16" s="30" t="s">
        <v>214</v>
      </c>
      <c r="BD16" s="30" t="s">
        <v>214</v>
      </c>
      <c r="BE16" s="23" t="s">
        <v>62</v>
      </c>
      <c r="BF16" s="30" t="s">
        <v>214</v>
      </c>
      <c r="BG16" s="30" t="s">
        <v>214</v>
      </c>
      <c r="BH16" s="30" t="s">
        <v>214</v>
      </c>
      <c r="BI16" s="23" t="s">
        <v>58</v>
      </c>
      <c r="BJ16" s="30" t="s">
        <v>214</v>
      </c>
      <c r="BK16" s="30" t="s">
        <v>214</v>
      </c>
      <c r="BL16" s="30" t="s">
        <v>214</v>
      </c>
      <c r="BM16" s="27">
        <f t="shared" si="3"/>
        <v>717760</v>
      </c>
      <c r="BN16" s="25">
        <v>36000</v>
      </c>
      <c r="BO16" s="25" t="s">
        <v>214</v>
      </c>
      <c r="BP16" s="25" t="s">
        <v>214</v>
      </c>
      <c r="BQ16" s="25" t="s">
        <v>214</v>
      </c>
      <c r="BR16" s="25">
        <v>9500</v>
      </c>
      <c r="BS16" s="28">
        <f t="shared" si="4"/>
        <v>45500</v>
      </c>
      <c r="BT16" s="28" t="s">
        <v>214</v>
      </c>
      <c r="BU16" s="28">
        <v>50000</v>
      </c>
      <c r="BV16" s="28" t="s">
        <v>214</v>
      </c>
      <c r="BW16" s="28">
        <v>60000</v>
      </c>
      <c r="BX16" s="28" t="s">
        <v>214</v>
      </c>
      <c r="BY16" s="28">
        <v>15000</v>
      </c>
      <c r="BZ16" s="28">
        <v>25000</v>
      </c>
      <c r="CA16" s="28">
        <v>5000</v>
      </c>
      <c r="CB16" s="28">
        <f t="shared" si="0"/>
        <v>155000</v>
      </c>
      <c r="CC16" s="28">
        <f t="shared" si="5"/>
        <v>562760</v>
      </c>
      <c r="CD16" s="28">
        <f t="shared" si="6"/>
        <v>608260</v>
      </c>
      <c r="CE16" s="25">
        <v>450000</v>
      </c>
      <c r="CF16" s="37">
        <f t="shared" si="7"/>
        <v>608260</v>
      </c>
      <c r="CG16" s="28">
        <f t="shared" si="1"/>
        <v>158260</v>
      </c>
      <c r="CH16" s="109" t="str">
        <f t="shared" si="2"/>
        <v>เพิ่มขึ้น</v>
      </c>
      <c r="CI16" s="22" t="s">
        <v>287</v>
      </c>
      <c r="CJ16" s="9"/>
      <c r="CK16" s="9">
        <f t="shared" si="8"/>
        <v>50688.333333333336</v>
      </c>
      <c r="CL16" s="9"/>
    </row>
    <row r="17" spans="1:90" ht="83.25" customHeight="1" x14ac:dyDescent="0.2">
      <c r="A17" s="19">
        <v>11</v>
      </c>
      <c r="B17" s="20" t="s">
        <v>292</v>
      </c>
      <c r="C17" s="22" t="s">
        <v>293</v>
      </c>
      <c r="D17" s="111" t="s">
        <v>294</v>
      </c>
      <c r="E17" s="24" t="s">
        <v>295</v>
      </c>
      <c r="F17" s="23" t="s">
        <v>54</v>
      </c>
      <c r="G17" s="23" t="s">
        <v>117</v>
      </c>
      <c r="H17" s="20" t="s">
        <v>110</v>
      </c>
      <c r="I17" s="22" t="s">
        <v>57</v>
      </c>
      <c r="J17" s="22" t="s">
        <v>58</v>
      </c>
      <c r="K17" s="23" t="s">
        <v>59</v>
      </c>
      <c r="L17" s="24" t="s">
        <v>214</v>
      </c>
      <c r="M17" s="24" t="s">
        <v>214</v>
      </c>
      <c r="N17" s="24" t="s">
        <v>214</v>
      </c>
      <c r="O17" s="24" t="s">
        <v>585</v>
      </c>
      <c r="P17" s="23" t="s">
        <v>486</v>
      </c>
      <c r="Q17" s="22" t="s">
        <v>297</v>
      </c>
      <c r="R17" s="24" t="s">
        <v>61</v>
      </c>
      <c r="S17" s="77">
        <f>5*272</f>
        <v>1360</v>
      </c>
      <c r="T17" s="77">
        <f>+S17*53.42</f>
        <v>72651.199999999997</v>
      </c>
      <c r="U17" s="23" t="s">
        <v>62</v>
      </c>
      <c r="V17" s="23" t="s">
        <v>214</v>
      </c>
      <c r="W17" s="23" t="s">
        <v>214</v>
      </c>
      <c r="X17" s="23" t="s">
        <v>61</v>
      </c>
      <c r="Y17" s="23" t="s">
        <v>591</v>
      </c>
      <c r="Z17" s="23" t="s">
        <v>591</v>
      </c>
      <c r="AA17" s="24" t="s">
        <v>62</v>
      </c>
      <c r="AB17" s="34" t="s">
        <v>214</v>
      </c>
      <c r="AC17" s="34" t="s">
        <v>214</v>
      </c>
      <c r="AD17" s="24" t="s">
        <v>61</v>
      </c>
      <c r="AE17" s="24" t="s">
        <v>298</v>
      </c>
      <c r="AF17" s="24">
        <v>5000</v>
      </c>
      <c r="AG17" s="23" t="s">
        <v>62</v>
      </c>
      <c r="AH17" s="30" t="s">
        <v>214</v>
      </c>
      <c r="AI17" s="30" t="s">
        <v>214</v>
      </c>
      <c r="AJ17" s="23" t="s">
        <v>61</v>
      </c>
      <c r="AK17" s="23" t="s">
        <v>300</v>
      </c>
      <c r="AL17" s="101">
        <v>2000</v>
      </c>
      <c r="AM17" s="23" t="s">
        <v>62</v>
      </c>
      <c r="AN17" s="30" t="s">
        <v>214</v>
      </c>
      <c r="AO17" s="30" t="s">
        <v>214</v>
      </c>
      <c r="AP17" s="23" t="s">
        <v>61</v>
      </c>
      <c r="AQ17" s="23" t="s">
        <v>592</v>
      </c>
      <c r="AR17" s="23">
        <v>2500</v>
      </c>
      <c r="AS17" s="23" t="s">
        <v>62</v>
      </c>
      <c r="AT17" s="30" t="s">
        <v>214</v>
      </c>
      <c r="AU17" s="30" t="s">
        <v>214</v>
      </c>
      <c r="AV17" s="23" t="s">
        <v>61</v>
      </c>
      <c r="AW17" s="80" t="s">
        <v>219</v>
      </c>
      <c r="AX17" s="80" t="s">
        <v>591</v>
      </c>
      <c r="AY17" s="23" t="s">
        <v>61</v>
      </c>
      <c r="AZ17" s="23" t="s">
        <v>299</v>
      </c>
      <c r="BA17" s="23">
        <v>10000</v>
      </c>
      <c r="BB17" s="23" t="s">
        <v>62</v>
      </c>
      <c r="BC17" s="30" t="s">
        <v>214</v>
      </c>
      <c r="BD17" s="30" t="s">
        <v>214</v>
      </c>
      <c r="BE17" s="23" t="s">
        <v>62</v>
      </c>
      <c r="BF17" s="30" t="s">
        <v>214</v>
      </c>
      <c r="BG17" s="30" t="s">
        <v>214</v>
      </c>
      <c r="BH17" s="30" t="s">
        <v>214</v>
      </c>
      <c r="BI17" s="23" t="s">
        <v>59</v>
      </c>
      <c r="BJ17" s="81" t="s">
        <v>296</v>
      </c>
      <c r="BK17" s="81" t="s">
        <v>591</v>
      </c>
      <c r="BL17" s="81" t="s">
        <v>591</v>
      </c>
      <c r="BM17" s="27">
        <f t="shared" si="3"/>
        <v>92151.2</v>
      </c>
      <c r="BN17" s="25" t="s">
        <v>214</v>
      </c>
      <c r="BO17" s="25" t="s">
        <v>214</v>
      </c>
      <c r="BP17" s="25" t="s">
        <v>214</v>
      </c>
      <c r="BQ17" s="25" t="s">
        <v>214</v>
      </c>
      <c r="BR17" s="25">
        <v>9500</v>
      </c>
      <c r="BS17" s="28">
        <f t="shared" si="4"/>
        <v>9500</v>
      </c>
      <c r="BT17" s="28" t="s">
        <v>214</v>
      </c>
      <c r="BU17" s="28">
        <f>1600</f>
        <v>1600</v>
      </c>
      <c r="BV17" s="28" t="s">
        <v>214</v>
      </c>
      <c r="BW17" s="28">
        <v>5000</v>
      </c>
      <c r="BX17" s="28" t="s">
        <v>214</v>
      </c>
      <c r="BY17" s="28">
        <v>5000</v>
      </c>
      <c r="BZ17" s="28" t="s">
        <v>214</v>
      </c>
      <c r="CA17" s="28">
        <v>6000</v>
      </c>
      <c r="CB17" s="28">
        <f t="shared" si="0"/>
        <v>17600</v>
      </c>
      <c r="CC17" s="28">
        <f t="shared" si="5"/>
        <v>74551.199999999997</v>
      </c>
      <c r="CD17" s="28">
        <f t="shared" si="6"/>
        <v>84051.199999999997</v>
      </c>
      <c r="CE17" s="25">
        <v>75000</v>
      </c>
      <c r="CF17" s="37">
        <f t="shared" si="7"/>
        <v>84051.199999999997</v>
      </c>
      <c r="CG17" s="28">
        <f t="shared" si="1"/>
        <v>9051.1999999999971</v>
      </c>
      <c r="CH17" s="109" t="str">
        <f t="shared" si="2"/>
        <v>เพิ่มขึ้น</v>
      </c>
      <c r="CI17" s="22" t="s">
        <v>301</v>
      </c>
      <c r="CJ17" s="9"/>
      <c r="CK17" s="9">
        <f t="shared" si="8"/>
        <v>7004.2666666666664</v>
      </c>
      <c r="CL17" s="9"/>
    </row>
    <row r="18" spans="1:90" ht="83.25" customHeight="1" x14ac:dyDescent="0.2">
      <c r="A18" s="19">
        <v>12</v>
      </c>
      <c r="B18" s="20" t="s">
        <v>311</v>
      </c>
      <c r="C18" s="22" t="s">
        <v>312</v>
      </c>
      <c r="D18" s="111" t="s">
        <v>313</v>
      </c>
      <c r="E18" s="112" t="s">
        <v>313</v>
      </c>
      <c r="F18" s="23" t="s">
        <v>54</v>
      </c>
      <c r="G18" s="23" t="s">
        <v>55</v>
      </c>
      <c r="H18" s="20" t="s">
        <v>82</v>
      </c>
      <c r="I18" s="22" t="s">
        <v>57</v>
      </c>
      <c r="J18" s="22" t="s">
        <v>118</v>
      </c>
      <c r="K18" s="23" t="s">
        <v>59</v>
      </c>
      <c r="L18" s="24" t="s">
        <v>214</v>
      </c>
      <c r="M18" s="24" t="s">
        <v>214</v>
      </c>
      <c r="N18" s="24" t="s">
        <v>586</v>
      </c>
      <c r="O18" s="24"/>
      <c r="P18" s="23" t="s">
        <v>486</v>
      </c>
      <c r="Q18" s="22" t="s">
        <v>60</v>
      </c>
      <c r="R18" s="24" t="s">
        <v>61</v>
      </c>
      <c r="S18" s="77">
        <v>2500</v>
      </c>
      <c r="T18" s="77">
        <f>+S18*53.42</f>
        <v>133550</v>
      </c>
      <c r="U18" s="23" t="s">
        <v>62</v>
      </c>
      <c r="V18" s="23" t="s">
        <v>214</v>
      </c>
      <c r="W18" s="23" t="s">
        <v>214</v>
      </c>
      <c r="X18" s="23" t="s">
        <v>62</v>
      </c>
      <c r="Y18" s="30" t="s">
        <v>214</v>
      </c>
      <c r="Z18" s="30" t="s">
        <v>214</v>
      </c>
      <c r="AA18" s="24" t="s">
        <v>61</v>
      </c>
      <c r="AB18" s="24">
        <v>1500</v>
      </c>
      <c r="AC18" s="24">
        <v>20000</v>
      </c>
      <c r="AD18" s="24" t="s">
        <v>61</v>
      </c>
      <c r="AE18" s="24">
        <v>200</v>
      </c>
      <c r="AF18" s="24">
        <v>5000</v>
      </c>
      <c r="AG18" s="23" t="s">
        <v>62</v>
      </c>
      <c r="AH18" s="30" t="s">
        <v>214</v>
      </c>
      <c r="AI18" s="30" t="s">
        <v>214</v>
      </c>
      <c r="AJ18" s="23" t="s">
        <v>62</v>
      </c>
      <c r="AK18" s="30" t="s">
        <v>214</v>
      </c>
      <c r="AL18" s="100" t="s">
        <v>214</v>
      </c>
      <c r="AM18" s="23" t="s">
        <v>62</v>
      </c>
      <c r="AN18" s="30" t="s">
        <v>214</v>
      </c>
      <c r="AO18" s="30" t="s">
        <v>214</v>
      </c>
      <c r="AP18" s="23" t="s">
        <v>61</v>
      </c>
      <c r="AQ18" s="23">
        <v>50</v>
      </c>
      <c r="AR18" s="23">
        <v>15000</v>
      </c>
      <c r="AS18" s="23" t="s">
        <v>61</v>
      </c>
      <c r="AT18" s="23">
        <v>20</v>
      </c>
      <c r="AU18" s="23">
        <v>3000</v>
      </c>
      <c r="AV18" s="23" t="s">
        <v>62</v>
      </c>
      <c r="AW18" s="78" t="s">
        <v>214</v>
      </c>
      <c r="AX18" s="78" t="s">
        <v>214</v>
      </c>
      <c r="AY18" s="23" t="s">
        <v>62</v>
      </c>
      <c r="AZ18" s="30" t="s">
        <v>214</v>
      </c>
      <c r="BA18" s="30" t="s">
        <v>214</v>
      </c>
      <c r="BB18" s="23" t="s">
        <v>62</v>
      </c>
      <c r="BC18" s="30" t="s">
        <v>214</v>
      </c>
      <c r="BD18" s="30" t="s">
        <v>214</v>
      </c>
      <c r="BE18" s="23" t="s">
        <v>62</v>
      </c>
      <c r="BF18" s="30" t="s">
        <v>214</v>
      </c>
      <c r="BG18" s="30" t="s">
        <v>214</v>
      </c>
      <c r="BH18" s="30" t="s">
        <v>214</v>
      </c>
      <c r="BI18" s="23" t="s">
        <v>58</v>
      </c>
      <c r="BJ18" s="30" t="s">
        <v>214</v>
      </c>
      <c r="BK18" s="30" t="s">
        <v>214</v>
      </c>
      <c r="BL18" s="30" t="s">
        <v>214</v>
      </c>
      <c r="BM18" s="27">
        <f t="shared" si="3"/>
        <v>176550</v>
      </c>
      <c r="BN18" s="25" t="s">
        <v>214</v>
      </c>
      <c r="BO18" s="25" t="s">
        <v>214</v>
      </c>
      <c r="BP18" s="25">
        <f>5000*12</f>
        <v>60000</v>
      </c>
      <c r="BQ18" s="25" t="s">
        <v>214</v>
      </c>
      <c r="BR18" s="25">
        <v>9500</v>
      </c>
      <c r="BS18" s="28">
        <f t="shared" si="4"/>
        <v>69500</v>
      </c>
      <c r="BT18" s="28">
        <v>15000</v>
      </c>
      <c r="BU18" s="28">
        <v>15000</v>
      </c>
      <c r="BV18" s="28">
        <v>15000</v>
      </c>
      <c r="BW18" s="28">
        <v>5000</v>
      </c>
      <c r="BX18" s="28" t="s">
        <v>214</v>
      </c>
      <c r="BY18" s="28">
        <v>5000</v>
      </c>
      <c r="BZ18" s="28" t="s">
        <v>214</v>
      </c>
      <c r="CA18" s="28">
        <v>10000</v>
      </c>
      <c r="CB18" s="28">
        <f t="shared" si="0"/>
        <v>65000</v>
      </c>
      <c r="CC18" s="28">
        <f t="shared" si="5"/>
        <v>111550</v>
      </c>
      <c r="CD18" s="28">
        <f t="shared" si="6"/>
        <v>181050</v>
      </c>
      <c r="CE18" s="25">
        <v>165000</v>
      </c>
      <c r="CF18" s="37">
        <f t="shared" si="7"/>
        <v>181050</v>
      </c>
      <c r="CG18" s="28">
        <f t="shared" si="1"/>
        <v>16050</v>
      </c>
      <c r="CH18" s="109" t="str">
        <f t="shared" si="2"/>
        <v>เพิ่มขึ้น</v>
      </c>
      <c r="CI18" s="22" t="s">
        <v>314</v>
      </c>
      <c r="CJ18" s="9"/>
      <c r="CK18" s="9">
        <f t="shared" si="8"/>
        <v>15087.5</v>
      </c>
      <c r="CL18" s="9"/>
    </row>
    <row r="19" spans="1:90" ht="83.25" customHeight="1" x14ac:dyDescent="0.2">
      <c r="A19" s="19">
        <v>13</v>
      </c>
      <c r="B19" s="20" t="s">
        <v>611</v>
      </c>
      <c r="C19" s="22" t="s">
        <v>327</v>
      </c>
      <c r="D19" s="23" t="s">
        <v>328</v>
      </c>
      <c r="E19" s="24" t="s">
        <v>326</v>
      </c>
      <c r="F19" s="23" t="s">
        <v>54</v>
      </c>
      <c r="G19" s="23" t="s">
        <v>55</v>
      </c>
      <c r="H19" s="20" t="s">
        <v>82</v>
      </c>
      <c r="I19" s="22" t="s">
        <v>57</v>
      </c>
      <c r="J19" s="22" t="s">
        <v>58</v>
      </c>
      <c r="K19" s="23" t="s">
        <v>59</v>
      </c>
      <c r="L19" s="24" t="s">
        <v>587</v>
      </c>
      <c r="M19" s="24" t="s">
        <v>214</v>
      </c>
      <c r="N19" s="24" t="s">
        <v>214</v>
      </c>
      <c r="O19" s="24"/>
      <c r="P19" s="23" t="s">
        <v>58</v>
      </c>
      <c r="Q19" s="22" t="s">
        <v>88</v>
      </c>
      <c r="R19" s="24" t="s">
        <v>61</v>
      </c>
      <c r="S19" s="77">
        <f>7*272</f>
        <v>1904</v>
      </c>
      <c r="T19" s="77">
        <v>150000</v>
      </c>
      <c r="U19" s="23" t="s">
        <v>62</v>
      </c>
      <c r="V19" s="23" t="s">
        <v>214</v>
      </c>
      <c r="W19" s="23" t="s">
        <v>214</v>
      </c>
      <c r="X19" s="23" t="s">
        <v>61</v>
      </c>
      <c r="Y19" s="23">
        <v>1500</v>
      </c>
      <c r="Z19" s="23">
        <v>15000</v>
      </c>
      <c r="AA19" s="24" t="s">
        <v>61</v>
      </c>
      <c r="AB19" s="24">
        <v>200</v>
      </c>
      <c r="AC19" s="24">
        <v>4000</v>
      </c>
      <c r="AD19" s="24" t="s">
        <v>61</v>
      </c>
      <c r="AE19" s="24">
        <v>100</v>
      </c>
      <c r="AF19" s="24">
        <v>2000</v>
      </c>
      <c r="AG19" s="23" t="s">
        <v>62</v>
      </c>
      <c r="AH19" s="30" t="s">
        <v>214</v>
      </c>
      <c r="AI19" s="30" t="s">
        <v>214</v>
      </c>
      <c r="AJ19" s="23" t="s">
        <v>61</v>
      </c>
      <c r="AK19" s="23" t="s">
        <v>329</v>
      </c>
      <c r="AL19" s="101">
        <v>3000</v>
      </c>
      <c r="AM19" s="23" t="s">
        <v>62</v>
      </c>
      <c r="AN19" s="30" t="s">
        <v>214</v>
      </c>
      <c r="AO19" s="30" t="s">
        <v>214</v>
      </c>
      <c r="AP19" s="23" t="s">
        <v>62</v>
      </c>
      <c r="AQ19" s="30" t="s">
        <v>214</v>
      </c>
      <c r="AR19" s="30" t="s">
        <v>214</v>
      </c>
      <c r="AS19" s="23" t="s">
        <v>62</v>
      </c>
      <c r="AT19" s="30" t="s">
        <v>214</v>
      </c>
      <c r="AU19" s="30" t="s">
        <v>214</v>
      </c>
      <c r="AV19" s="23" t="s">
        <v>62</v>
      </c>
      <c r="AW19" s="78" t="s">
        <v>214</v>
      </c>
      <c r="AX19" s="78" t="s">
        <v>214</v>
      </c>
      <c r="AY19" s="23" t="s">
        <v>61</v>
      </c>
      <c r="AZ19" s="23">
        <v>150</v>
      </c>
      <c r="BA19" s="23">
        <v>2000</v>
      </c>
      <c r="BB19" s="23" t="s">
        <v>62</v>
      </c>
      <c r="BC19" s="30" t="s">
        <v>214</v>
      </c>
      <c r="BD19" s="30" t="s">
        <v>214</v>
      </c>
      <c r="BE19" s="23" t="s">
        <v>62</v>
      </c>
      <c r="BF19" s="30" t="s">
        <v>214</v>
      </c>
      <c r="BG19" s="30" t="s">
        <v>214</v>
      </c>
      <c r="BH19" s="30" t="s">
        <v>214</v>
      </c>
      <c r="BI19" s="23" t="s">
        <v>58</v>
      </c>
      <c r="BJ19" s="30" t="s">
        <v>214</v>
      </c>
      <c r="BK19" s="30" t="s">
        <v>214</v>
      </c>
      <c r="BL19" s="30" t="s">
        <v>214</v>
      </c>
      <c r="BM19" s="27">
        <f t="shared" si="3"/>
        <v>176000</v>
      </c>
      <c r="BN19" s="25" t="s">
        <v>214</v>
      </c>
      <c r="BO19" s="25" t="s">
        <v>214</v>
      </c>
      <c r="BP19" s="25" t="s">
        <v>214</v>
      </c>
      <c r="BQ19" s="25" t="s">
        <v>214</v>
      </c>
      <c r="BR19" s="25">
        <v>9500</v>
      </c>
      <c r="BS19" s="28">
        <f t="shared" si="4"/>
        <v>9500</v>
      </c>
      <c r="BT19" s="28" t="s">
        <v>214</v>
      </c>
      <c r="BU19" s="28">
        <v>15000</v>
      </c>
      <c r="BV19" s="28" t="s">
        <v>214</v>
      </c>
      <c r="BW19" s="28">
        <v>15000</v>
      </c>
      <c r="BX19" s="28" t="s">
        <v>214</v>
      </c>
      <c r="BY19" s="28">
        <v>5000</v>
      </c>
      <c r="BZ19" s="28" t="s">
        <v>214</v>
      </c>
      <c r="CA19" s="28" t="s">
        <v>214</v>
      </c>
      <c r="CB19" s="28">
        <f t="shared" si="0"/>
        <v>35000</v>
      </c>
      <c r="CC19" s="28">
        <f t="shared" si="5"/>
        <v>141000</v>
      </c>
      <c r="CD19" s="28">
        <f t="shared" si="6"/>
        <v>150500</v>
      </c>
      <c r="CE19" s="25">
        <v>135000</v>
      </c>
      <c r="CF19" s="37">
        <f t="shared" si="7"/>
        <v>150500</v>
      </c>
      <c r="CG19" s="28">
        <f t="shared" si="1"/>
        <v>15500</v>
      </c>
      <c r="CH19" s="109" t="str">
        <f t="shared" si="2"/>
        <v>เพิ่มขึ้น</v>
      </c>
      <c r="CI19" s="22" t="s">
        <v>330</v>
      </c>
      <c r="CJ19" s="9"/>
      <c r="CK19" s="9">
        <f t="shared" si="8"/>
        <v>12541.666666666666</v>
      </c>
      <c r="CL19" s="9"/>
    </row>
    <row r="20" spans="1:90" ht="83.25" customHeight="1" x14ac:dyDescent="0.2">
      <c r="A20" s="19">
        <v>14</v>
      </c>
      <c r="B20" s="20" t="s">
        <v>612</v>
      </c>
      <c r="C20" s="22" t="s">
        <v>331</v>
      </c>
      <c r="D20" s="111" t="s">
        <v>332</v>
      </c>
      <c r="E20" s="34"/>
      <c r="F20" s="23" t="s">
        <v>54</v>
      </c>
      <c r="G20" s="23" t="s">
        <v>67</v>
      </c>
      <c r="H20" s="20" t="s">
        <v>82</v>
      </c>
      <c r="I20" s="22" t="s">
        <v>118</v>
      </c>
      <c r="J20" s="22" t="s">
        <v>57</v>
      </c>
      <c r="K20" s="23" t="s">
        <v>59</v>
      </c>
      <c r="L20" s="24" t="s">
        <v>214</v>
      </c>
      <c r="M20" s="24" t="s">
        <v>214</v>
      </c>
      <c r="N20" s="24" t="s">
        <v>214</v>
      </c>
      <c r="O20" s="24" t="s">
        <v>580</v>
      </c>
      <c r="P20" s="23" t="s">
        <v>486</v>
      </c>
      <c r="Q20" s="22" t="s">
        <v>218</v>
      </c>
      <c r="R20" s="24" t="s">
        <v>61</v>
      </c>
      <c r="S20" s="77">
        <f>10*272</f>
        <v>2720</v>
      </c>
      <c r="T20" s="77">
        <f>+S20*53.42</f>
        <v>145302.39999999999</v>
      </c>
      <c r="U20" s="23" t="s">
        <v>62</v>
      </c>
      <c r="V20" s="23" t="s">
        <v>214</v>
      </c>
      <c r="W20" s="23" t="s">
        <v>214</v>
      </c>
      <c r="X20" s="23" t="s">
        <v>61</v>
      </c>
      <c r="Y20" s="23" t="s">
        <v>591</v>
      </c>
      <c r="Z20" s="23" t="s">
        <v>591</v>
      </c>
      <c r="AA20" s="24" t="s">
        <v>61</v>
      </c>
      <c r="AB20" s="24" t="s">
        <v>306</v>
      </c>
      <c r="AC20" s="24" t="s">
        <v>214</v>
      </c>
      <c r="AD20" s="24" t="s">
        <v>61</v>
      </c>
      <c r="AE20" s="24" t="s">
        <v>306</v>
      </c>
      <c r="AF20" s="24" t="s">
        <v>214</v>
      </c>
      <c r="AG20" s="23" t="s">
        <v>62</v>
      </c>
      <c r="AH20" s="30" t="s">
        <v>214</v>
      </c>
      <c r="AI20" s="30" t="s">
        <v>214</v>
      </c>
      <c r="AJ20" s="23" t="s">
        <v>62</v>
      </c>
      <c r="AK20" s="30" t="s">
        <v>214</v>
      </c>
      <c r="AL20" s="100" t="s">
        <v>214</v>
      </c>
      <c r="AM20" s="23" t="s">
        <v>62</v>
      </c>
      <c r="AN20" s="30" t="s">
        <v>214</v>
      </c>
      <c r="AO20" s="30" t="s">
        <v>214</v>
      </c>
      <c r="AP20" s="23" t="s">
        <v>62</v>
      </c>
      <c r="AQ20" s="30" t="s">
        <v>214</v>
      </c>
      <c r="AR20" s="30" t="s">
        <v>214</v>
      </c>
      <c r="AS20" s="23" t="s">
        <v>62</v>
      </c>
      <c r="AT20" s="30" t="s">
        <v>214</v>
      </c>
      <c r="AU20" s="30" t="s">
        <v>214</v>
      </c>
      <c r="AV20" s="23" t="s">
        <v>62</v>
      </c>
      <c r="AW20" s="78" t="s">
        <v>214</v>
      </c>
      <c r="AX20" s="78" t="s">
        <v>214</v>
      </c>
      <c r="AY20" s="23" t="s">
        <v>62</v>
      </c>
      <c r="AZ20" s="30" t="s">
        <v>214</v>
      </c>
      <c r="BA20" s="30" t="s">
        <v>214</v>
      </c>
      <c r="BB20" s="23" t="s">
        <v>62</v>
      </c>
      <c r="BC20" s="30" t="s">
        <v>214</v>
      </c>
      <c r="BD20" s="30" t="s">
        <v>214</v>
      </c>
      <c r="BE20" s="23" t="s">
        <v>62</v>
      </c>
      <c r="BF20" s="30" t="s">
        <v>214</v>
      </c>
      <c r="BG20" s="30" t="s">
        <v>214</v>
      </c>
      <c r="BH20" s="30" t="s">
        <v>214</v>
      </c>
      <c r="BI20" s="23" t="s">
        <v>58</v>
      </c>
      <c r="BJ20" s="30" t="s">
        <v>214</v>
      </c>
      <c r="BK20" s="30" t="s">
        <v>214</v>
      </c>
      <c r="BL20" s="30" t="s">
        <v>214</v>
      </c>
      <c r="BM20" s="27">
        <f t="shared" si="3"/>
        <v>145302.39999999999</v>
      </c>
      <c r="BN20" s="25" t="s">
        <v>214</v>
      </c>
      <c r="BO20" s="25" t="s">
        <v>214</v>
      </c>
      <c r="BP20" s="25">
        <f>8500*12</f>
        <v>102000</v>
      </c>
      <c r="BQ20" s="25" t="s">
        <v>214</v>
      </c>
      <c r="BR20" s="25">
        <v>9500</v>
      </c>
      <c r="BS20" s="28">
        <f t="shared" si="4"/>
        <v>111500</v>
      </c>
      <c r="BT20" s="28">
        <v>7000</v>
      </c>
      <c r="BU20" s="28">
        <v>25000</v>
      </c>
      <c r="BV20" s="28" t="s">
        <v>214</v>
      </c>
      <c r="BW20" s="28" t="s">
        <v>214</v>
      </c>
      <c r="BX20" s="28" t="s">
        <v>214</v>
      </c>
      <c r="BY20" s="28">
        <v>30000</v>
      </c>
      <c r="BZ20" s="28">
        <v>15000</v>
      </c>
      <c r="CA20" s="28" t="s">
        <v>214</v>
      </c>
      <c r="CB20" s="28">
        <f t="shared" si="0"/>
        <v>77000</v>
      </c>
      <c r="CC20" s="28">
        <f t="shared" si="5"/>
        <v>68302.399999999994</v>
      </c>
      <c r="CD20" s="28">
        <f t="shared" si="6"/>
        <v>179802.4</v>
      </c>
      <c r="CE20" s="25">
        <v>165000</v>
      </c>
      <c r="CF20" s="37">
        <f t="shared" si="7"/>
        <v>179802.4</v>
      </c>
      <c r="CG20" s="28">
        <f t="shared" si="1"/>
        <v>14802.399999999994</v>
      </c>
      <c r="CH20" s="109" t="str">
        <f t="shared" si="2"/>
        <v>เพิ่มขึ้น</v>
      </c>
      <c r="CI20" s="22" t="s">
        <v>58</v>
      </c>
      <c r="CJ20" s="9"/>
      <c r="CK20" s="9">
        <f t="shared" si="8"/>
        <v>14983.533333333333</v>
      </c>
      <c r="CL20" s="9"/>
    </row>
    <row r="21" spans="1:90" ht="83.25" customHeight="1" x14ac:dyDescent="0.2">
      <c r="A21" s="19">
        <v>15</v>
      </c>
      <c r="B21" s="20" t="s">
        <v>613</v>
      </c>
      <c r="C21" s="22" t="s">
        <v>344</v>
      </c>
      <c r="D21" s="111" t="s">
        <v>345</v>
      </c>
      <c r="E21" s="34" t="s">
        <v>214</v>
      </c>
      <c r="F21" s="23" t="s">
        <v>54</v>
      </c>
      <c r="G21" s="23" t="s">
        <v>117</v>
      </c>
      <c r="H21" s="20" t="s">
        <v>82</v>
      </c>
      <c r="I21" s="22" t="s">
        <v>69</v>
      </c>
      <c r="J21" s="22" t="s">
        <v>57</v>
      </c>
      <c r="K21" s="23" t="s">
        <v>58</v>
      </c>
      <c r="L21" s="24" t="s">
        <v>214</v>
      </c>
      <c r="M21" s="24" t="s">
        <v>214</v>
      </c>
      <c r="N21" s="24" t="s">
        <v>214</v>
      </c>
      <c r="O21" s="24" t="s">
        <v>214</v>
      </c>
      <c r="P21" s="23" t="s">
        <v>58</v>
      </c>
      <c r="Q21" s="22" t="s">
        <v>60</v>
      </c>
      <c r="R21" s="24" t="s">
        <v>61</v>
      </c>
      <c r="S21" s="77">
        <f>8*272</f>
        <v>2176</v>
      </c>
      <c r="T21" s="77">
        <f>+S21*53.42</f>
        <v>116241.92</v>
      </c>
      <c r="U21" s="23" t="s">
        <v>62</v>
      </c>
      <c r="V21" s="23" t="s">
        <v>214</v>
      </c>
      <c r="W21" s="23" t="s">
        <v>214</v>
      </c>
      <c r="X21" s="23" t="s">
        <v>62</v>
      </c>
      <c r="Y21" s="30" t="s">
        <v>214</v>
      </c>
      <c r="Z21" s="30" t="s">
        <v>214</v>
      </c>
      <c r="AA21" s="24" t="s">
        <v>62</v>
      </c>
      <c r="AB21" s="34" t="s">
        <v>214</v>
      </c>
      <c r="AC21" s="34" t="s">
        <v>214</v>
      </c>
      <c r="AD21" s="24" t="s">
        <v>62</v>
      </c>
      <c r="AE21" s="34" t="s">
        <v>214</v>
      </c>
      <c r="AF21" s="34" t="s">
        <v>214</v>
      </c>
      <c r="AG21" s="23" t="s">
        <v>62</v>
      </c>
      <c r="AH21" s="30" t="s">
        <v>214</v>
      </c>
      <c r="AI21" s="30" t="s">
        <v>214</v>
      </c>
      <c r="AJ21" s="23" t="s">
        <v>62</v>
      </c>
      <c r="AK21" s="30" t="s">
        <v>214</v>
      </c>
      <c r="AL21" s="100" t="s">
        <v>214</v>
      </c>
      <c r="AM21" s="23" t="s">
        <v>62</v>
      </c>
      <c r="AN21" s="30" t="s">
        <v>214</v>
      </c>
      <c r="AO21" s="30" t="s">
        <v>214</v>
      </c>
      <c r="AP21" s="23" t="s">
        <v>62</v>
      </c>
      <c r="AQ21" s="30" t="s">
        <v>214</v>
      </c>
      <c r="AR21" s="30" t="s">
        <v>214</v>
      </c>
      <c r="AS21" s="23" t="s">
        <v>62</v>
      </c>
      <c r="AT21" s="30" t="s">
        <v>214</v>
      </c>
      <c r="AU21" s="30" t="s">
        <v>214</v>
      </c>
      <c r="AV21" s="23" t="s">
        <v>62</v>
      </c>
      <c r="AW21" s="78" t="s">
        <v>214</v>
      </c>
      <c r="AX21" s="78" t="s">
        <v>214</v>
      </c>
      <c r="AY21" s="23" t="s">
        <v>62</v>
      </c>
      <c r="AZ21" s="30" t="s">
        <v>214</v>
      </c>
      <c r="BA21" s="30" t="s">
        <v>214</v>
      </c>
      <c r="BB21" s="23" t="s">
        <v>62</v>
      </c>
      <c r="BC21" s="30" t="s">
        <v>214</v>
      </c>
      <c r="BD21" s="30" t="s">
        <v>214</v>
      </c>
      <c r="BE21" s="23" t="s">
        <v>62</v>
      </c>
      <c r="BF21" s="30" t="s">
        <v>214</v>
      </c>
      <c r="BG21" s="30" t="s">
        <v>214</v>
      </c>
      <c r="BH21" s="30" t="s">
        <v>214</v>
      </c>
      <c r="BI21" s="23" t="s">
        <v>58</v>
      </c>
      <c r="BJ21" s="30" t="s">
        <v>214</v>
      </c>
      <c r="BK21" s="30" t="s">
        <v>214</v>
      </c>
      <c r="BL21" s="30" t="s">
        <v>214</v>
      </c>
      <c r="BM21" s="27">
        <f t="shared" si="3"/>
        <v>116241.92</v>
      </c>
      <c r="BN21" s="25" t="s">
        <v>214</v>
      </c>
      <c r="BO21" s="25">
        <f>12*12000</f>
        <v>144000</v>
      </c>
      <c r="BP21" s="25" t="s">
        <v>214</v>
      </c>
      <c r="BQ21" s="25" t="s">
        <v>214</v>
      </c>
      <c r="BR21" s="25">
        <v>9500</v>
      </c>
      <c r="BS21" s="28">
        <f t="shared" si="4"/>
        <v>153500</v>
      </c>
      <c r="BT21" s="28">
        <v>1500</v>
      </c>
      <c r="BU21" s="28" t="s">
        <v>214</v>
      </c>
      <c r="BV21" s="28" t="s">
        <v>214</v>
      </c>
      <c r="BW21" s="28" t="s">
        <v>214</v>
      </c>
      <c r="BX21" s="28" t="s">
        <v>214</v>
      </c>
      <c r="BY21" s="28" t="s">
        <v>214</v>
      </c>
      <c r="BZ21" s="28" t="s">
        <v>214</v>
      </c>
      <c r="CA21" s="28" t="s">
        <v>214</v>
      </c>
      <c r="CB21" s="28">
        <f t="shared" si="0"/>
        <v>1500</v>
      </c>
      <c r="CC21" s="28">
        <f t="shared" si="5"/>
        <v>114741.92</v>
      </c>
      <c r="CD21" s="28">
        <f t="shared" si="6"/>
        <v>268241.91999999998</v>
      </c>
      <c r="CE21" s="25">
        <v>250000</v>
      </c>
      <c r="CF21" s="37">
        <f t="shared" si="7"/>
        <v>268241.91999999998</v>
      </c>
      <c r="CG21" s="28">
        <f t="shared" si="1"/>
        <v>18241.919999999984</v>
      </c>
      <c r="CH21" s="109" t="str">
        <f t="shared" si="2"/>
        <v>เพิ่มขึ้น</v>
      </c>
      <c r="CI21" s="22" t="s">
        <v>346</v>
      </c>
      <c r="CJ21" s="9"/>
      <c r="CK21" s="9">
        <f t="shared" si="8"/>
        <v>22353.493333333332</v>
      </c>
      <c r="CL21" s="9"/>
    </row>
    <row r="22" spans="1:90" ht="83.25" customHeight="1" x14ac:dyDescent="0.2">
      <c r="A22" s="19">
        <v>16</v>
      </c>
      <c r="B22" s="20" t="s">
        <v>614</v>
      </c>
      <c r="C22" s="22" t="s">
        <v>356</v>
      </c>
      <c r="D22" s="23" t="s">
        <v>357</v>
      </c>
      <c r="E22" s="24" t="s">
        <v>358</v>
      </c>
      <c r="F22" s="23" t="s">
        <v>54</v>
      </c>
      <c r="G22" s="23" t="s">
        <v>117</v>
      </c>
      <c r="H22" s="20" t="s">
        <v>110</v>
      </c>
      <c r="I22" s="22" t="s">
        <v>69</v>
      </c>
      <c r="J22" s="22" t="s">
        <v>57</v>
      </c>
      <c r="K22" s="23" t="s">
        <v>59</v>
      </c>
      <c r="L22" s="24" t="s">
        <v>214</v>
      </c>
      <c r="M22" s="24" t="s">
        <v>214</v>
      </c>
      <c r="N22" s="24" t="s">
        <v>214</v>
      </c>
      <c r="O22" s="24" t="s">
        <v>359</v>
      </c>
      <c r="P22" s="23" t="s">
        <v>58</v>
      </c>
      <c r="Q22" s="22" t="s">
        <v>60</v>
      </c>
      <c r="R22" s="24" t="s">
        <v>61</v>
      </c>
      <c r="S22" s="77" t="s">
        <v>360</v>
      </c>
      <c r="T22" s="77" t="s">
        <v>225</v>
      </c>
      <c r="U22" s="23" t="s">
        <v>62</v>
      </c>
      <c r="V22" s="23" t="s">
        <v>214</v>
      </c>
      <c r="W22" s="23" t="s">
        <v>214</v>
      </c>
      <c r="X22" s="23" t="s">
        <v>62</v>
      </c>
      <c r="Y22" s="30" t="s">
        <v>214</v>
      </c>
      <c r="Z22" s="30" t="s">
        <v>214</v>
      </c>
      <c r="AA22" s="24" t="s">
        <v>61</v>
      </c>
      <c r="AB22" s="24" t="s">
        <v>361</v>
      </c>
      <c r="AC22" s="24">
        <v>5000</v>
      </c>
      <c r="AD22" s="24" t="s">
        <v>61</v>
      </c>
      <c r="AE22" s="24" t="s">
        <v>306</v>
      </c>
      <c r="AF22" s="24" t="s">
        <v>214</v>
      </c>
      <c r="AG22" s="23" t="s">
        <v>62</v>
      </c>
      <c r="AH22" s="30" t="s">
        <v>214</v>
      </c>
      <c r="AI22" s="30" t="s">
        <v>214</v>
      </c>
      <c r="AJ22" s="23" t="s">
        <v>62</v>
      </c>
      <c r="AK22" s="30" t="s">
        <v>214</v>
      </c>
      <c r="AL22" s="100" t="s">
        <v>214</v>
      </c>
      <c r="AM22" s="23" t="s">
        <v>62</v>
      </c>
      <c r="AN22" s="30" t="s">
        <v>214</v>
      </c>
      <c r="AO22" s="30" t="s">
        <v>214</v>
      </c>
      <c r="AP22" s="23" t="s">
        <v>62</v>
      </c>
      <c r="AQ22" s="30" t="s">
        <v>214</v>
      </c>
      <c r="AR22" s="30" t="s">
        <v>214</v>
      </c>
      <c r="AS22" s="23" t="s">
        <v>62</v>
      </c>
      <c r="AT22" s="30" t="s">
        <v>214</v>
      </c>
      <c r="AU22" s="30" t="s">
        <v>214</v>
      </c>
      <c r="AV22" s="23" t="s">
        <v>62</v>
      </c>
      <c r="AW22" s="78" t="s">
        <v>214</v>
      </c>
      <c r="AX22" s="78" t="s">
        <v>214</v>
      </c>
      <c r="AY22" s="23" t="s">
        <v>62</v>
      </c>
      <c r="AZ22" s="30" t="s">
        <v>214</v>
      </c>
      <c r="BA22" s="30" t="s">
        <v>214</v>
      </c>
      <c r="BB22" s="23" t="s">
        <v>61</v>
      </c>
      <c r="BC22" s="23" t="s">
        <v>593</v>
      </c>
      <c r="BD22" s="23">
        <f>800*5</f>
        <v>4000</v>
      </c>
      <c r="BE22" s="23" t="s">
        <v>62</v>
      </c>
      <c r="BF22" s="30" t="s">
        <v>214</v>
      </c>
      <c r="BG22" s="30" t="s">
        <v>214</v>
      </c>
      <c r="BH22" s="30" t="s">
        <v>214</v>
      </c>
      <c r="BI22" s="23" t="s">
        <v>59</v>
      </c>
      <c r="BJ22" s="23" t="s">
        <v>362</v>
      </c>
      <c r="BK22" s="23" t="s">
        <v>363</v>
      </c>
      <c r="BL22" s="23">
        <v>5000</v>
      </c>
      <c r="BM22" s="27">
        <f t="shared" si="3"/>
        <v>14000</v>
      </c>
      <c r="BN22" s="25" t="s">
        <v>214</v>
      </c>
      <c r="BO22" s="25">
        <v>60000</v>
      </c>
      <c r="BP22" s="25" t="s">
        <v>214</v>
      </c>
      <c r="BQ22" s="25" t="s">
        <v>214</v>
      </c>
      <c r="BR22" s="25">
        <v>9500</v>
      </c>
      <c r="BS22" s="28">
        <f t="shared" si="4"/>
        <v>69500</v>
      </c>
      <c r="BT22" s="28">
        <f>300*12</f>
        <v>3600</v>
      </c>
      <c r="BU22" s="28" t="s">
        <v>214</v>
      </c>
      <c r="BV22" s="28" t="s">
        <v>214</v>
      </c>
      <c r="BW22" s="28" t="s">
        <v>214</v>
      </c>
      <c r="BX22" s="28" t="s">
        <v>214</v>
      </c>
      <c r="BY22" s="28" t="s">
        <v>214</v>
      </c>
      <c r="BZ22" s="28">
        <v>20000</v>
      </c>
      <c r="CA22" s="28" t="s">
        <v>214</v>
      </c>
      <c r="CB22" s="28">
        <f t="shared" si="0"/>
        <v>23600</v>
      </c>
      <c r="CC22" s="28">
        <f t="shared" si="5"/>
        <v>-9600</v>
      </c>
      <c r="CD22" s="28">
        <f t="shared" si="6"/>
        <v>59900</v>
      </c>
      <c r="CE22" s="25">
        <v>50000</v>
      </c>
      <c r="CF22" s="37">
        <f t="shared" si="7"/>
        <v>59900</v>
      </c>
      <c r="CG22" s="28">
        <f t="shared" si="1"/>
        <v>9900</v>
      </c>
      <c r="CH22" s="109" t="str">
        <f t="shared" si="2"/>
        <v>เพิ่มขึ้น</v>
      </c>
      <c r="CI22" s="22" t="s">
        <v>364</v>
      </c>
      <c r="CJ22" s="9"/>
      <c r="CK22" s="9">
        <f t="shared" si="8"/>
        <v>4991.666666666667</v>
      </c>
      <c r="CL22" s="9"/>
    </row>
    <row r="23" spans="1:90" ht="83.25" customHeight="1" x14ac:dyDescent="0.2">
      <c r="A23" s="19">
        <v>17</v>
      </c>
      <c r="B23" s="20" t="s">
        <v>615</v>
      </c>
      <c r="C23" s="22" t="s">
        <v>365</v>
      </c>
      <c r="D23" s="111" t="s">
        <v>366</v>
      </c>
      <c r="E23" s="112" t="s">
        <v>366</v>
      </c>
      <c r="F23" s="23" t="s">
        <v>54</v>
      </c>
      <c r="G23" s="23" t="s">
        <v>117</v>
      </c>
      <c r="H23" s="20" t="s">
        <v>56</v>
      </c>
      <c r="I23" s="22" t="s">
        <v>69</v>
      </c>
      <c r="J23" s="22" t="s">
        <v>118</v>
      </c>
      <c r="K23" s="23" t="s">
        <v>59</v>
      </c>
      <c r="L23" s="24" t="s">
        <v>214</v>
      </c>
      <c r="M23" s="24" t="s">
        <v>214</v>
      </c>
      <c r="N23" s="24" t="s">
        <v>214</v>
      </c>
      <c r="O23" s="24" t="s">
        <v>214</v>
      </c>
      <c r="P23" s="23" t="s">
        <v>486</v>
      </c>
      <c r="Q23" s="22" t="s">
        <v>218</v>
      </c>
      <c r="R23" s="24" t="s">
        <v>61</v>
      </c>
      <c r="S23" s="77">
        <f>3*272</f>
        <v>816</v>
      </c>
      <c r="T23" s="77">
        <f>+S23*53.42</f>
        <v>43590.720000000001</v>
      </c>
      <c r="U23" s="23" t="s">
        <v>62</v>
      </c>
      <c r="V23" s="23" t="s">
        <v>214</v>
      </c>
      <c r="W23" s="23" t="s">
        <v>214</v>
      </c>
      <c r="X23" s="23" t="s">
        <v>61</v>
      </c>
      <c r="Y23" s="23" t="s">
        <v>367</v>
      </c>
      <c r="Z23" s="23">
        <v>2000</v>
      </c>
      <c r="AA23" s="24" t="s">
        <v>61</v>
      </c>
      <c r="AB23" s="24">
        <v>100</v>
      </c>
      <c r="AC23" s="24">
        <v>2000</v>
      </c>
      <c r="AD23" s="24" t="s">
        <v>61</v>
      </c>
      <c r="AE23" s="24">
        <v>100</v>
      </c>
      <c r="AF23" s="24">
        <v>2000</v>
      </c>
      <c r="AG23" s="23" t="s">
        <v>61</v>
      </c>
      <c r="AH23" s="23">
        <v>100</v>
      </c>
      <c r="AI23" s="23">
        <v>2000</v>
      </c>
      <c r="AJ23" s="23" t="s">
        <v>62</v>
      </c>
      <c r="AK23" s="30" t="s">
        <v>214</v>
      </c>
      <c r="AL23" s="100" t="s">
        <v>214</v>
      </c>
      <c r="AM23" s="23" t="s">
        <v>62</v>
      </c>
      <c r="AN23" s="30" t="s">
        <v>214</v>
      </c>
      <c r="AO23" s="30" t="s">
        <v>214</v>
      </c>
      <c r="AP23" s="23" t="s">
        <v>62</v>
      </c>
      <c r="AQ23" s="30" t="s">
        <v>214</v>
      </c>
      <c r="AR23" s="30" t="s">
        <v>214</v>
      </c>
      <c r="AS23" s="23" t="s">
        <v>62</v>
      </c>
      <c r="AT23" s="30" t="s">
        <v>214</v>
      </c>
      <c r="AU23" s="30" t="s">
        <v>214</v>
      </c>
      <c r="AV23" s="23" t="s">
        <v>61</v>
      </c>
      <c r="AW23" s="78" t="s">
        <v>214</v>
      </c>
      <c r="AX23" s="78" t="s">
        <v>214</v>
      </c>
      <c r="AY23" s="23" t="s">
        <v>61</v>
      </c>
      <c r="AZ23" s="23" t="s">
        <v>368</v>
      </c>
      <c r="BA23" s="23">
        <v>3000</v>
      </c>
      <c r="BB23" s="23" t="s">
        <v>62</v>
      </c>
      <c r="BC23" s="30" t="s">
        <v>214</v>
      </c>
      <c r="BD23" s="30" t="s">
        <v>214</v>
      </c>
      <c r="BE23" s="23" t="s">
        <v>61</v>
      </c>
      <c r="BF23" s="23" t="s">
        <v>369</v>
      </c>
      <c r="BG23" s="23">
        <v>20</v>
      </c>
      <c r="BH23" s="23">
        <v>4000</v>
      </c>
      <c r="BI23" s="23" t="s">
        <v>59</v>
      </c>
      <c r="BJ23" s="23" t="s">
        <v>370</v>
      </c>
      <c r="BK23" s="23">
        <v>100</v>
      </c>
      <c r="BL23" s="23">
        <v>2000</v>
      </c>
      <c r="BM23" s="27">
        <f t="shared" si="3"/>
        <v>60590.720000000001</v>
      </c>
      <c r="BN23" s="25" t="s">
        <v>214</v>
      </c>
      <c r="BO23" s="25">
        <v>100000</v>
      </c>
      <c r="BP23" s="25" t="s">
        <v>214</v>
      </c>
      <c r="BQ23" s="25" t="s">
        <v>214</v>
      </c>
      <c r="BR23" s="25">
        <v>9500</v>
      </c>
      <c r="BS23" s="28">
        <f t="shared" si="4"/>
        <v>109500</v>
      </c>
      <c r="BT23" s="28">
        <v>20000</v>
      </c>
      <c r="BU23" s="28">
        <v>5000</v>
      </c>
      <c r="BV23" s="28">
        <v>2000</v>
      </c>
      <c r="BW23" s="28">
        <v>3000</v>
      </c>
      <c r="BX23" s="28">
        <v>40000</v>
      </c>
      <c r="BY23" s="28">
        <v>10000</v>
      </c>
      <c r="BZ23" s="28">
        <v>5000</v>
      </c>
      <c r="CA23" s="28" t="s">
        <v>214</v>
      </c>
      <c r="CB23" s="28">
        <f t="shared" si="0"/>
        <v>85000</v>
      </c>
      <c r="CC23" s="28">
        <f t="shared" si="5"/>
        <v>-24409.279999999999</v>
      </c>
      <c r="CD23" s="102">
        <f>+BS23+CC23</f>
        <v>85090.72</v>
      </c>
      <c r="CE23" s="25">
        <v>75000</v>
      </c>
      <c r="CF23" s="37">
        <f t="shared" si="7"/>
        <v>85090.72</v>
      </c>
      <c r="CG23" s="28">
        <f t="shared" si="1"/>
        <v>10090.720000000001</v>
      </c>
      <c r="CH23" s="109" t="str">
        <f t="shared" si="2"/>
        <v>เพิ่มขึ้น</v>
      </c>
      <c r="CI23" s="22" t="s">
        <v>371</v>
      </c>
      <c r="CJ23" s="9"/>
      <c r="CK23" s="9">
        <f t="shared" si="8"/>
        <v>7090.8933333333334</v>
      </c>
      <c r="CL23" s="9"/>
    </row>
    <row r="24" spans="1:90" ht="83.25" customHeight="1" x14ac:dyDescent="0.2">
      <c r="A24" s="19">
        <v>18</v>
      </c>
      <c r="B24" s="27" t="s">
        <v>616</v>
      </c>
      <c r="C24" s="26" t="s">
        <v>397</v>
      </c>
      <c r="D24" s="82" t="s">
        <v>398</v>
      </c>
      <c r="E24" s="34" t="s">
        <v>399</v>
      </c>
      <c r="F24" s="30" t="s">
        <v>167</v>
      </c>
      <c r="G24" s="30" t="s">
        <v>67</v>
      </c>
      <c r="H24" s="27" t="s">
        <v>82</v>
      </c>
      <c r="I24" s="26" t="s">
        <v>118</v>
      </c>
      <c r="J24" s="26" t="s">
        <v>57</v>
      </c>
      <c r="K24" s="30" t="s">
        <v>59</v>
      </c>
      <c r="L24" s="24" t="s">
        <v>582</v>
      </c>
      <c r="M24" s="24" t="s">
        <v>214</v>
      </c>
      <c r="N24" s="24" t="s">
        <v>214</v>
      </c>
      <c r="O24" s="34" t="s">
        <v>214</v>
      </c>
      <c r="P24" s="30" t="s">
        <v>58</v>
      </c>
      <c r="Q24" s="26" t="s">
        <v>60</v>
      </c>
      <c r="R24" s="34" t="s">
        <v>62</v>
      </c>
      <c r="S24" s="90" t="s">
        <v>214</v>
      </c>
      <c r="T24" s="90" t="s">
        <v>214</v>
      </c>
      <c r="U24" s="36" t="s">
        <v>62</v>
      </c>
      <c r="V24" s="23" t="s">
        <v>214</v>
      </c>
      <c r="W24" s="23" t="s">
        <v>214</v>
      </c>
      <c r="X24" s="30" t="s">
        <v>62</v>
      </c>
      <c r="Y24" s="36" t="s">
        <v>214</v>
      </c>
      <c r="Z24" s="36" t="s">
        <v>214</v>
      </c>
      <c r="AA24" s="34" t="s">
        <v>62</v>
      </c>
      <c r="AB24" s="32" t="s">
        <v>214</v>
      </c>
      <c r="AC24" s="32" t="s">
        <v>214</v>
      </c>
      <c r="AD24" s="34" t="s">
        <v>62</v>
      </c>
      <c r="AE24" s="32" t="s">
        <v>214</v>
      </c>
      <c r="AF24" s="32" t="s">
        <v>214</v>
      </c>
      <c r="AG24" s="30" t="s">
        <v>62</v>
      </c>
      <c r="AH24" s="36" t="s">
        <v>214</v>
      </c>
      <c r="AI24" s="36" t="s">
        <v>214</v>
      </c>
      <c r="AJ24" s="30" t="s">
        <v>62</v>
      </c>
      <c r="AK24" s="30" t="s">
        <v>214</v>
      </c>
      <c r="AL24" s="100" t="s">
        <v>214</v>
      </c>
      <c r="AM24" s="30" t="s">
        <v>62</v>
      </c>
      <c r="AN24" s="30" t="s">
        <v>214</v>
      </c>
      <c r="AO24" s="30" t="s">
        <v>214</v>
      </c>
      <c r="AP24" s="30" t="s">
        <v>62</v>
      </c>
      <c r="AQ24" s="30" t="s">
        <v>214</v>
      </c>
      <c r="AR24" s="30" t="s">
        <v>214</v>
      </c>
      <c r="AS24" s="30" t="s">
        <v>62</v>
      </c>
      <c r="AT24" s="30" t="s">
        <v>214</v>
      </c>
      <c r="AU24" s="30" t="s">
        <v>214</v>
      </c>
      <c r="AV24" s="30" t="s">
        <v>62</v>
      </c>
      <c r="AW24" s="78" t="s">
        <v>214</v>
      </c>
      <c r="AX24" s="78" t="s">
        <v>214</v>
      </c>
      <c r="AY24" s="30" t="s">
        <v>62</v>
      </c>
      <c r="AZ24" s="36" t="s">
        <v>214</v>
      </c>
      <c r="BA24" s="36" t="s">
        <v>214</v>
      </c>
      <c r="BB24" s="30" t="s">
        <v>62</v>
      </c>
      <c r="BC24" s="36" t="s">
        <v>214</v>
      </c>
      <c r="BD24" s="36" t="s">
        <v>214</v>
      </c>
      <c r="BE24" s="30" t="s">
        <v>62</v>
      </c>
      <c r="BF24" s="36" t="s">
        <v>214</v>
      </c>
      <c r="BG24" s="36" t="s">
        <v>214</v>
      </c>
      <c r="BH24" s="36" t="s">
        <v>214</v>
      </c>
      <c r="BI24" s="30" t="s">
        <v>58</v>
      </c>
      <c r="BJ24" s="36" t="s">
        <v>214</v>
      </c>
      <c r="BK24" s="36" t="s">
        <v>214</v>
      </c>
      <c r="BL24" s="36" t="s">
        <v>214</v>
      </c>
      <c r="BM24" s="27">
        <f t="shared" si="3"/>
        <v>0</v>
      </c>
      <c r="BN24" s="29">
        <f>12*15000</f>
        <v>180000</v>
      </c>
      <c r="BO24" s="29" t="s">
        <v>214</v>
      </c>
      <c r="BP24" s="29" t="s">
        <v>214</v>
      </c>
      <c r="BQ24" s="29" t="s">
        <v>214</v>
      </c>
      <c r="BR24" s="25">
        <v>9500</v>
      </c>
      <c r="BS24" s="28">
        <f t="shared" si="4"/>
        <v>189500</v>
      </c>
      <c r="BT24" s="37" t="s">
        <v>214</v>
      </c>
      <c r="BU24" s="37" t="s">
        <v>214</v>
      </c>
      <c r="BV24" s="37" t="s">
        <v>214</v>
      </c>
      <c r="BW24" s="37" t="s">
        <v>214</v>
      </c>
      <c r="BX24" s="37" t="s">
        <v>214</v>
      </c>
      <c r="BY24" s="37" t="s">
        <v>214</v>
      </c>
      <c r="BZ24" s="37" t="s">
        <v>214</v>
      </c>
      <c r="CA24" s="37" t="s">
        <v>214</v>
      </c>
      <c r="CB24" s="28">
        <f t="shared" si="0"/>
        <v>0</v>
      </c>
      <c r="CC24" s="28">
        <f t="shared" si="5"/>
        <v>0</v>
      </c>
      <c r="CD24" s="28">
        <f t="shared" si="6"/>
        <v>189500</v>
      </c>
      <c r="CE24" s="25">
        <v>170000</v>
      </c>
      <c r="CF24" s="37">
        <f t="shared" si="7"/>
        <v>189500</v>
      </c>
      <c r="CG24" s="28">
        <f t="shared" si="1"/>
        <v>19500</v>
      </c>
      <c r="CH24" s="109" t="str">
        <f t="shared" si="2"/>
        <v>เพิ่มขึ้น</v>
      </c>
      <c r="CI24" s="26" t="s">
        <v>58</v>
      </c>
      <c r="CK24" s="9">
        <f t="shared" si="8"/>
        <v>15791.666666666666</v>
      </c>
    </row>
    <row r="25" spans="1:90" ht="83.25" customHeight="1" x14ac:dyDescent="0.2">
      <c r="A25" s="19">
        <v>19</v>
      </c>
      <c r="B25" s="27" t="s">
        <v>617</v>
      </c>
      <c r="C25" s="26" t="s">
        <v>416</v>
      </c>
      <c r="D25" s="30" t="s">
        <v>417</v>
      </c>
      <c r="E25" s="34" t="s">
        <v>418</v>
      </c>
      <c r="F25" s="30" t="s">
        <v>76</v>
      </c>
      <c r="G25" s="30" t="s">
        <v>55</v>
      </c>
      <c r="H25" s="27" t="s">
        <v>82</v>
      </c>
      <c r="I25" s="26" t="s">
        <v>57</v>
      </c>
      <c r="J25" s="26" t="s">
        <v>69</v>
      </c>
      <c r="K25" s="30" t="s">
        <v>59</v>
      </c>
      <c r="L25" s="24" t="s">
        <v>214</v>
      </c>
      <c r="M25" s="24" t="s">
        <v>214</v>
      </c>
      <c r="N25" s="24" t="s">
        <v>214</v>
      </c>
      <c r="O25" s="34" t="s">
        <v>588</v>
      </c>
      <c r="P25" s="30" t="s">
        <v>58</v>
      </c>
      <c r="Q25" s="26" t="s">
        <v>88</v>
      </c>
      <c r="R25" s="34" t="s">
        <v>61</v>
      </c>
      <c r="S25" s="79">
        <v>3000</v>
      </c>
      <c r="T25" s="79">
        <v>81000</v>
      </c>
      <c r="U25" s="30" t="s">
        <v>62</v>
      </c>
      <c r="V25" s="23" t="s">
        <v>214</v>
      </c>
      <c r="W25" s="23" t="s">
        <v>214</v>
      </c>
      <c r="X25" s="30" t="s">
        <v>61</v>
      </c>
      <c r="Y25" s="30">
        <v>200</v>
      </c>
      <c r="Z25" s="30">
        <v>2000</v>
      </c>
      <c r="AA25" s="34" t="s">
        <v>62</v>
      </c>
      <c r="AB25" s="32" t="s">
        <v>214</v>
      </c>
      <c r="AC25" s="32" t="s">
        <v>214</v>
      </c>
      <c r="AD25" s="34" t="s">
        <v>61</v>
      </c>
      <c r="AE25" s="34">
        <v>50</v>
      </c>
      <c r="AF25" s="34">
        <v>500</v>
      </c>
      <c r="AG25" s="30" t="s">
        <v>62</v>
      </c>
      <c r="AH25" s="36" t="s">
        <v>214</v>
      </c>
      <c r="AI25" s="36" t="s">
        <v>214</v>
      </c>
      <c r="AJ25" s="30" t="s">
        <v>61</v>
      </c>
      <c r="AK25" s="30">
        <v>100</v>
      </c>
      <c r="AL25" s="100">
        <v>2000</v>
      </c>
      <c r="AM25" s="30" t="s">
        <v>61</v>
      </c>
      <c r="AN25" s="30">
        <v>50</v>
      </c>
      <c r="AO25" s="30">
        <v>1000</v>
      </c>
      <c r="AP25" s="30" t="s">
        <v>62</v>
      </c>
      <c r="AQ25" s="30" t="s">
        <v>214</v>
      </c>
      <c r="AR25" s="30" t="s">
        <v>214</v>
      </c>
      <c r="AS25" s="30" t="s">
        <v>62</v>
      </c>
      <c r="AT25" s="30" t="s">
        <v>214</v>
      </c>
      <c r="AU25" s="30" t="s">
        <v>214</v>
      </c>
      <c r="AV25" s="30" t="s">
        <v>62</v>
      </c>
      <c r="AW25" s="78" t="s">
        <v>214</v>
      </c>
      <c r="AX25" s="78" t="s">
        <v>214</v>
      </c>
      <c r="AY25" s="30" t="s">
        <v>62</v>
      </c>
      <c r="AZ25" s="36" t="s">
        <v>214</v>
      </c>
      <c r="BA25" s="36" t="s">
        <v>214</v>
      </c>
      <c r="BB25" s="30" t="s">
        <v>61</v>
      </c>
      <c r="BC25" s="30">
        <v>120</v>
      </c>
      <c r="BD25" s="30">
        <v>6000</v>
      </c>
      <c r="BE25" s="30" t="s">
        <v>62</v>
      </c>
      <c r="BF25" s="36" t="s">
        <v>214</v>
      </c>
      <c r="BG25" s="36" t="s">
        <v>214</v>
      </c>
      <c r="BH25" s="36" t="s">
        <v>214</v>
      </c>
      <c r="BI25" s="30" t="s">
        <v>58</v>
      </c>
      <c r="BJ25" s="36" t="s">
        <v>214</v>
      </c>
      <c r="BK25" s="36" t="s">
        <v>214</v>
      </c>
      <c r="BL25" s="36" t="s">
        <v>214</v>
      </c>
      <c r="BM25" s="27">
        <f t="shared" si="3"/>
        <v>92500</v>
      </c>
      <c r="BN25" s="29" t="s">
        <v>214</v>
      </c>
      <c r="BO25" s="29">
        <f>12*2000</f>
        <v>24000</v>
      </c>
      <c r="BP25" s="29" t="s">
        <v>214</v>
      </c>
      <c r="BQ25" s="29" t="s">
        <v>214</v>
      </c>
      <c r="BR25" s="25">
        <v>9500</v>
      </c>
      <c r="BS25" s="28">
        <f t="shared" si="4"/>
        <v>33500</v>
      </c>
      <c r="BT25" s="37">
        <v>5000</v>
      </c>
      <c r="BU25" s="37">
        <v>2000</v>
      </c>
      <c r="BV25" s="37">
        <v>2000</v>
      </c>
      <c r="BW25" s="37">
        <v>2000</v>
      </c>
      <c r="BX25" s="37">
        <v>200</v>
      </c>
      <c r="BY25" s="37">
        <v>1000</v>
      </c>
      <c r="BZ25" s="37">
        <v>1000</v>
      </c>
      <c r="CA25" s="37">
        <v>1000</v>
      </c>
      <c r="CB25" s="28">
        <f t="shared" si="0"/>
        <v>14200</v>
      </c>
      <c r="CC25" s="28">
        <f t="shared" si="5"/>
        <v>78300</v>
      </c>
      <c r="CD25" s="28">
        <f t="shared" si="6"/>
        <v>111800</v>
      </c>
      <c r="CE25" s="25">
        <v>100000</v>
      </c>
      <c r="CF25" s="37">
        <f t="shared" si="7"/>
        <v>111800</v>
      </c>
      <c r="CG25" s="28">
        <f t="shared" si="1"/>
        <v>11800</v>
      </c>
      <c r="CH25" s="109" t="str">
        <f t="shared" si="2"/>
        <v>เพิ่มขึ้น</v>
      </c>
      <c r="CI25" s="26" t="s">
        <v>58</v>
      </c>
      <c r="CK25" s="9">
        <f t="shared" si="8"/>
        <v>9316.6666666666661</v>
      </c>
    </row>
    <row r="26" spans="1:90" s="9" customFormat="1" ht="83.25" customHeight="1" x14ac:dyDescent="0.2">
      <c r="A26" s="19">
        <v>20</v>
      </c>
      <c r="B26" s="27" t="s">
        <v>620</v>
      </c>
      <c r="C26" s="26" t="s">
        <v>621</v>
      </c>
      <c r="D26" s="82" t="s">
        <v>214</v>
      </c>
      <c r="E26" s="34" t="s">
        <v>214</v>
      </c>
      <c r="F26" s="30" t="s">
        <v>167</v>
      </c>
      <c r="G26" s="30" t="s">
        <v>55</v>
      </c>
      <c r="H26" s="27" t="s">
        <v>56</v>
      </c>
      <c r="I26" s="26" t="s">
        <v>118</v>
      </c>
      <c r="J26" s="26" t="s">
        <v>69</v>
      </c>
      <c r="K26" s="30" t="s">
        <v>59</v>
      </c>
      <c r="L26" s="34" t="s">
        <v>214</v>
      </c>
      <c r="M26" s="34" t="s">
        <v>214</v>
      </c>
      <c r="N26" s="34" t="s">
        <v>214</v>
      </c>
      <c r="O26" s="34" t="s">
        <v>214</v>
      </c>
      <c r="P26" s="30" t="s">
        <v>58</v>
      </c>
      <c r="Q26" s="26" t="s">
        <v>100</v>
      </c>
      <c r="R26" s="34" t="s">
        <v>61</v>
      </c>
      <c r="S26" s="79">
        <f>3*272</f>
        <v>816</v>
      </c>
      <c r="T26" s="79">
        <f>+S26*53.42</f>
        <v>43590.720000000001</v>
      </c>
      <c r="U26" s="30" t="s">
        <v>62</v>
      </c>
      <c r="V26" s="30" t="s">
        <v>214</v>
      </c>
      <c r="W26" s="30" t="s">
        <v>214</v>
      </c>
      <c r="X26" s="30" t="s">
        <v>61</v>
      </c>
      <c r="Y26" s="30" t="s">
        <v>427</v>
      </c>
      <c r="Z26" s="30">
        <v>8000</v>
      </c>
      <c r="AA26" s="34" t="s">
        <v>62</v>
      </c>
      <c r="AB26" s="34" t="s">
        <v>214</v>
      </c>
      <c r="AC26" s="34" t="s">
        <v>214</v>
      </c>
      <c r="AD26" s="34" t="s">
        <v>61</v>
      </c>
      <c r="AE26" s="34" t="s">
        <v>306</v>
      </c>
      <c r="AF26" s="34" t="s">
        <v>214</v>
      </c>
      <c r="AG26" s="30" t="s">
        <v>61</v>
      </c>
      <c r="AH26" s="30" t="s">
        <v>591</v>
      </c>
      <c r="AI26" s="30" t="s">
        <v>591</v>
      </c>
      <c r="AJ26" s="30" t="s">
        <v>62</v>
      </c>
      <c r="AK26" s="30" t="s">
        <v>214</v>
      </c>
      <c r="AL26" s="100" t="s">
        <v>214</v>
      </c>
      <c r="AM26" s="30" t="s">
        <v>62</v>
      </c>
      <c r="AN26" s="30" t="s">
        <v>214</v>
      </c>
      <c r="AO26" s="30" t="s">
        <v>214</v>
      </c>
      <c r="AP26" s="30" t="s">
        <v>61</v>
      </c>
      <c r="AQ26" s="30" t="s">
        <v>428</v>
      </c>
      <c r="AR26" s="30">
        <v>45000</v>
      </c>
      <c r="AS26" s="30" t="s">
        <v>62</v>
      </c>
      <c r="AT26" s="30" t="s">
        <v>214</v>
      </c>
      <c r="AU26" s="30" t="s">
        <v>214</v>
      </c>
      <c r="AV26" s="30" t="s">
        <v>62</v>
      </c>
      <c r="AW26" s="78" t="s">
        <v>214</v>
      </c>
      <c r="AX26" s="78" t="s">
        <v>214</v>
      </c>
      <c r="AY26" s="30" t="s">
        <v>61</v>
      </c>
      <c r="AZ26" s="30" t="s">
        <v>591</v>
      </c>
      <c r="BA26" s="30" t="s">
        <v>591</v>
      </c>
      <c r="BB26" s="30" t="s">
        <v>62</v>
      </c>
      <c r="BC26" s="30" t="s">
        <v>214</v>
      </c>
      <c r="BD26" s="30" t="s">
        <v>214</v>
      </c>
      <c r="BE26" s="30" t="s">
        <v>62</v>
      </c>
      <c r="BF26" s="30" t="s">
        <v>214</v>
      </c>
      <c r="BG26" s="30" t="s">
        <v>214</v>
      </c>
      <c r="BH26" s="30" t="s">
        <v>214</v>
      </c>
      <c r="BI26" s="30" t="s">
        <v>59</v>
      </c>
      <c r="BJ26" s="30" t="s">
        <v>141</v>
      </c>
      <c r="BK26" s="34" t="s">
        <v>591</v>
      </c>
      <c r="BL26" s="34" t="s">
        <v>591</v>
      </c>
      <c r="BM26" s="27">
        <f t="shared" si="3"/>
        <v>96590.720000000001</v>
      </c>
      <c r="BN26" s="29" t="s">
        <v>214</v>
      </c>
      <c r="BO26" s="29">
        <f>12*6000</f>
        <v>72000</v>
      </c>
      <c r="BP26" s="29">
        <f>12*9000</f>
        <v>108000</v>
      </c>
      <c r="BQ26" s="29" t="s">
        <v>214</v>
      </c>
      <c r="BR26" s="29">
        <v>9500</v>
      </c>
      <c r="BS26" s="28">
        <f t="shared" si="4"/>
        <v>189500</v>
      </c>
      <c r="BT26" s="37" t="s">
        <v>214</v>
      </c>
      <c r="BU26" s="37">
        <v>4000</v>
      </c>
      <c r="BV26" s="37">
        <v>4000</v>
      </c>
      <c r="BW26" s="37" t="s">
        <v>214</v>
      </c>
      <c r="BX26" s="37" t="s">
        <v>214</v>
      </c>
      <c r="BY26" s="37" t="s">
        <v>214</v>
      </c>
      <c r="BZ26" s="37" t="s">
        <v>214</v>
      </c>
      <c r="CA26" s="37" t="s">
        <v>214</v>
      </c>
      <c r="CB26" s="37">
        <f t="shared" si="0"/>
        <v>8000</v>
      </c>
      <c r="CC26" s="28">
        <f t="shared" si="5"/>
        <v>88590.720000000001</v>
      </c>
      <c r="CD26" s="37">
        <f t="shared" si="6"/>
        <v>278090.71999999997</v>
      </c>
      <c r="CE26" s="29">
        <v>250000</v>
      </c>
      <c r="CF26" s="37">
        <f t="shared" si="7"/>
        <v>278090.71999999997</v>
      </c>
      <c r="CG26" s="37">
        <f t="shared" si="1"/>
        <v>28090.719999999972</v>
      </c>
      <c r="CH26" s="30" t="str">
        <f t="shared" si="2"/>
        <v>เพิ่มขึ้น</v>
      </c>
      <c r="CI26" s="26" t="s">
        <v>429</v>
      </c>
      <c r="CK26" s="9">
        <f t="shared" si="8"/>
        <v>23174.226666666666</v>
      </c>
    </row>
    <row r="27" spans="1:90" ht="83.25" customHeight="1" x14ac:dyDescent="0.2">
      <c r="A27" s="19">
        <v>21</v>
      </c>
      <c r="B27" s="27" t="s">
        <v>443</v>
      </c>
      <c r="C27" s="26" t="s">
        <v>444</v>
      </c>
      <c r="D27" s="82" t="s">
        <v>445</v>
      </c>
      <c r="E27" s="34" t="s">
        <v>446</v>
      </c>
      <c r="F27" s="30" t="s">
        <v>76</v>
      </c>
      <c r="G27" s="30" t="s">
        <v>67</v>
      </c>
      <c r="H27" s="27" t="s">
        <v>82</v>
      </c>
      <c r="I27" s="26" t="s">
        <v>57</v>
      </c>
      <c r="J27" s="26" t="s">
        <v>118</v>
      </c>
      <c r="K27" s="30" t="s">
        <v>58</v>
      </c>
      <c r="L27" s="24" t="s">
        <v>214</v>
      </c>
      <c r="M27" s="24" t="s">
        <v>214</v>
      </c>
      <c r="N27" s="24" t="s">
        <v>214</v>
      </c>
      <c r="O27" s="34" t="s">
        <v>214</v>
      </c>
      <c r="P27" s="23" t="s">
        <v>486</v>
      </c>
      <c r="Q27" s="26" t="s">
        <v>60</v>
      </c>
      <c r="R27" s="34" t="s">
        <v>61</v>
      </c>
      <c r="S27" s="79">
        <v>2720</v>
      </c>
      <c r="T27" s="79">
        <f>+S27*53.42</f>
        <v>145302.39999999999</v>
      </c>
      <c r="U27" s="30" t="s">
        <v>62</v>
      </c>
      <c r="V27" s="23" t="s">
        <v>214</v>
      </c>
      <c r="W27" s="23" t="s">
        <v>214</v>
      </c>
      <c r="X27" s="30" t="s">
        <v>61</v>
      </c>
      <c r="Y27" s="23" t="s">
        <v>591</v>
      </c>
      <c r="Z27" s="23" t="s">
        <v>591</v>
      </c>
      <c r="AA27" s="34" t="s">
        <v>62</v>
      </c>
      <c r="AB27" s="32" t="s">
        <v>214</v>
      </c>
      <c r="AC27" s="32" t="s">
        <v>214</v>
      </c>
      <c r="AD27" s="34" t="s">
        <v>62</v>
      </c>
      <c r="AE27" s="34" t="s">
        <v>214</v>
      </c>
      <c r="AF27" s="34" t="s">
        <v>214</v>
      </c>
      <c r="AG27" s="30" t="s">
        <v>62</v>
      </c>
      <c r="AH27" s="36" t="s">
        <v>214</v>
      </c>
      <c r="AI27" s="36" t="s">
        <v>214</v>
      </c>
      <c r="AJ27" s="30" t="s">
        <v>62</v>
      </c>
      <c r="AK27" s="30" t="s">
        <v>214</v>
      </c>
      <c r="AL27" s="100" t="s">
        <v>214</v>
      </c>
      <c r="AM27" s="30" t="s">
        <v>62</v>
      </c>
      <c r="AN27" s="36" t="s">
        <v>214</v>
      </c>
      <c r="AO27" s="36" t="s">
        <v>214</v>
      </c>
      <c r="AP27" s="30" t="s">
        <v>62</v>
      </c>
      <c r="AQ27" s="36" t="s">
        <v>214</v>
      </c>
      <c r="AR27" s="36" t="s">
        <v>214</v>
      </c>
      <c r="AS27" s="30" t="s">
        <v>62</v>
      </c>
      <c r="AT27" s="30" t="s">
        <v>214</v>
      </c>
      <c r="AU27" s="30" t="s">
        <v>214</v>
      </c>
      <c r="AV27" s="30" t="s">
        <v>62</v>
      </c>
      <c r="AW27" s="78" t="s">
        <v>214</v>
      </c>
      <c r="AX27" s="78" t="s">
        <v>214</v>
      </c>
      <c r="AY27" s="30" t="s">
        <v>62</v>
      </c>
      <c r="AZ27" s="36" t="s">
        <v>214</v>
      </c>
      <c r="BA27" s="36" t="s">
        <v>214</v>
      </c>
      <c r="BB27" s="30" t="s">
        <v>62</v>
      </c>
      <c r="BC27" s="36" t="s">
        <v>214</v>
      </c>
      <c r="BD27" s="36" t="s">
        <v>214</v>
      </c>
      <c r="BE27" s="30" t="s">
        <v>62</v>
      </c>
      <c r="BF27" s="36" t="s">
        <v>214</v>
      </c>
      <c r="BG27" s="36" t="s">
        <v>214</v>
      </c>
      <c r="BH27" s="36" t="s">
        <v>214</v>
      </c>
      <c r="BI27" s="30" t="s">
        <v>58</v>
      </c>
      <c r="BJ27" s="36" t="s">
        <v>214</v>
      </c>
      <c r="BK27" s="36" t="s">
        <v>214</v>
      </c>
      <c r="BL27" s="36" t="s">
        <v>214</v>
      </c>
      <c r="BM27" s="27">
        <f t="shared" si="3"/>
        <v>145302.39999999999</v>
      </c>
      <c r="BN27" s="29" t="s">
        <v>214</v>
      </c>
      <c r="BO27" s="29" t="s">
        <v>214</v>
      </c>
      <c r="BP27" s="29">
        <f>5000*12</f>
        <v>60000</v>
      </c>
      <c r="BQ27" s="29">
        <f>12*3000</f>
        <v>36000</v>
      </c>
      <c r="BR27" s="25">
        <v>9500</v>
      </c>
      <c r="BS27" s="28">
        <f t="shared" si="4"/>
        <v>105500</v>
      </c>
      <c r="BT27" s="37" t="s">
        <v>214</v>
      </c>
      <c r="BU27" s="37">
        <v>5000</v>
      </c>
      <c r="BV27" s="37" t="s">
        <v>214</v>
      </c>
      <c r="BW27" s="37" t="s">
        <v>214</v>
      </c>
      <c r="BX27" s="37" t="s">
        <v>214</v>
      </c>
      <c r="BY27" s="37" t="s">
        <v>214</v>
      </c>
      <c r="BZ27" s="37" t="s">
        <v>214</v>
      </c>
      <c r="CA27" s="37" t="s">
        <v>214</v>
      </c>
      <c r="CB27" s="28">
        <f t="shared" ref="CB27:CB28" si="9">SUM(BT27:CA27)</f>
        <v>5000</v>
      </c>
      <c r="CC27" s="28">
        <f t="shared" si="5"/>
        <v>140302.39999999999</v>
      </c>
      <c r="CD27" s="28">
        <f t="shared" ref="CD27:CD28" si="10">+BS27+CC27</f>
        <v>245802.4</v>
      </c>
      <c r="CE27" s="25">
        <v>200000</v>
      </c>
      <c r="CF27" s="37">
        <f t="shared" si="7"/>
        <v>245802.4</v>
      </c>
      <c r="CG27" s="28">
        <f t="shared" ref="CG27:CG28" si="11">+CF27-CE27</f>
        <v>45802.399999999994</v>
      </c>
      <c r="CH27" s="109" t="str">
        <f t="shared" ref="CH27:CH28" si="12">IF(CE27&lt;CF27,"เพิ่มขึ้น","ลดลง")</f>
        <v>เพิ่มขึ้น</v>
      </c>
      <c r="CI27" s="26" t="s">
        <v>607</v>
      </c>
      <c r="CK27" s="9">
        <f t="shared" si="8"/>
        <v>20483.533333333333</v>
      </c>
    </row>
    <row r="28" spans="1:90" s="9" customFormat="1" ht="83.25" customHeight="1" x14ac:dyDescent="0.2">
      <c r="A28" s="19">
        <v>22</v>
      </c>
      <c r="B28" s="27" t="s">
        <v>630</v>
      </c>
      <c r="C28" s="26" t="s">
        <v>631</v>
      </c>
      <c r="D28" s="82" t="s">
        <v>214</v>
      </c>
      <c r="E28" s="113" t="s">
        <v>214</v>
      </c>
      <c r="F28" s="30" t="s">
        <v>54</v>
      </c>
      <c r="G28" s="30" t="s">
        <v>55</v>
      </c>
      <c r="H28" s="27" t="s">
        <v>82</v>
      </c>
      <c r="I28" s="26" t="s">
        <v>57</v>
      </c>
      <c r="J28" s="26" t="s">
        <v>118</v>
      </c>
      <c r="K28" s="30" t="s">
        <v>59</v>
      </c>
      <c r="L28" s="34" t="s">
        <v>582</v>
      </c>
      <c r="M28" s="34" t="s">
        <v>214</v>
      </c>
      <c r="N28" s="34" t="s">
        <v>589</v>
      </c>
      <c r="O28" s="34" t="s">
        <v>214</v>
      </c>
      <c r="P28" s="30" t="s">
        <v>58</v>
      </c>
      <c r="Q28" s="26" t="s">
        <v>95</v>
      </c>
      <c r="R28" s="34" t="s">
        <v>61</v>
      </c>
      <c r="S28" s="79">
        <v>2000</v>
      </c>
      <c r="T28" s="79">
        <f>+S28*53.42</f>
        <v>106840</v>
      </c>
      <c r="U28" s="30" t="s">
        <v>62</v>
      </c>
      <c r="V28" s="30" t="s">
        <v>214</v>
      </c>
      <c r="W28" s="30" t="s">
        <v>214</v>
      </c>
      <c r="X28" s="30" t="s">
        <v>62</v>
      </c>
      <c r="Y28" s="30" t="s">
        <v>214</v>
      </c>
      <c r="Z28" s="30" t="s">
        <v>214</v>
      </c>
      <c r="AA28" s="34" t="s">
        <v>61</v>
      </c>
      <c r="AB28" s="34">
        <v>500</v>
      </c>
      <c r="AC28" s="34">
        <v>5000</v>
      </c>
      <c r="AD28" s="34" t="s">
        <v>61</v>
      </c>
      <c r="AE28" s="34">
        <v>1000</v>
      </c>
      <c r="AF28" s="34">
        <v>10000</v>
      </c>
      <c r="AG28" s="30" t="s">
        <v>62</v>
      </c>
      <c r="AH28" s="30" t="s">
        <v>214</v>
      </c>
      <c r="AI28" s="30" t="s">
        <v>214</v>
      </c>
      <c r="AJ28" s="30" t="s">
        <v>62</v>
      </c>
      <c r="AK28" s="30" t="s">
        <v>214</v>
      </c>
      <c r="AL28" s="100" t="s">
        <v>214</v>
      </c>
      <c r="AM28" s="30" t="s">
        <v>62</v>
      </c>
      <c r="AN28" s="30" t="s">
        <v>214</v>
      </c>
      <c r="AO28" s="30" t="s">
        <v>214</v>
      </c>
      <c r="AP28" s="30" t="s">
        <v>61</v>
      </c>
      <c r="AQ28" s="30" t="s">
        <v>591</v>
      </c>
      <c r="AR28" s="30" t="s">
        <v>591</v>
      </c>
      <c r="AS28" s="30" t="s">
        <v>61</v>
      </c>
      <c r="AT28" s="30" t="s">
        <v>465</v>
      </c>
      <c r="AU28" s="30">
        <v>2500</v>
      </c>
      <c r="AV28" s="30" t="s">
        <v>62</v>
      </c>
      <c r="AW28" s="78" t="s">
        <v>214</v>
      </c>
      <c r="AX28" s="78" t="s">
        <v>214</v>
      </c>
      <c r="AY28" s="30" t="s">
        <v>62</v>
      </c>
      <c r="AZ28" s="30" t="s">
        <v>214</v>
      </c>
      <c r="BA28" s="30" t="s">
        <v>214</v>
      </c>
      <c r="BB28" s="30" t="s">
        <v>61</v>
      </c>
      <c r="BC28" s="30" t="s">
        <v>225</v>
      </c>
      <c r="BD28" s="30" t="s">
        <v>225</v>
      </c>
      <c r="BE28" s="30" t="s">
        <v>62</v>
      </c>
      <c r="BF28" s="30" t="s">
        <v>214</v>
      </c>
      <c r="BG28" s="30" t="s">
        <v>214</v>
      </c>
      <c r="BH28" s="30" t="s">
        <v>214</v>
      </c>
      <c r="BI28" s="30" t="s">
        <v>58</v>
      </c>
      <c r="BJ28" s="30" t="s">
        <v>214</v>
      </c>
      <c r="BK28" s="30" t="s">
        <v>214</v>
      </c>
      <c r="BL28" s="30" t="s">
        <v>214</v>
      </c>
      <c r="BM28" s="27">
        <f t="shared" si="3"/>
        <v>124340</v>
      </c>
      <c r="BN28" s="29" t="s">
        <v>214</v>
      </c>
      <c r="BO28" s="29" t="s">
        <v>214</v>
      </c>
      <c r="BP28" s="29">
        <f>5000*12</f>
        <v>60000</v>
      </c>
      <c r="BQ28" s="29" t="s">
        <v>214</v>
      </c>
      <c r="BR28" s="29">
        <v>9500</v>
      </c>
      <c r="BS28" s="28">
        <f t="shared" si="4"/>
        <v>69500</v>
      </c>
      <c r="BT28" s="37">
        <v>10000</v>
      </c>
      <c r="BU28" s="37">
        <v>15000</v>
      </c>
      <c r="BV28" s="37">
        <v>15000</v>
      </c>
      <c r="BW28" s="37">
        <v>15000</v>
      </c>
      <c r="BX28" s="37" t="s">
        <v>58</v>
      </c>
      <c r="BY28" s="37" t="s">
        <v>58</v>
      </c>
      <c r="BZ28" s="37">
        <v>10000</v>
      </c>
      <c r="CA28" s="37">
        <v>10000</v>
      </c>
      <c r="CB28" s="37">
        <f t="shared" si="9"/>
        <v>75000</v>
      </c>
      <c r="CC28" s="28">
        <f t="shared" si="5"/>
        <v>49340</v>
      </c>
      <c r="CD28" s="37">
        <f t="shared" si="10"/>
        <v>118840</v>
      </c>
      <c r="CE28" s="29">
        <v>100000</v>
      </c>
      <c r="CF28" s="37">
        <f t="shared" si="7"/>
        <v>118840</v>
      </c>
      <c r="CG28" s="37">
        <f t="shared" si="11"/>
        <v>18840</v>
      </c>
      <c r="CH28" s="30" t="str">
        <f t="shared" si="12"/>
        <v>เพิ่มขึ้น</v>
      </c>
      <c r="CI28" s="26" t="s">
        <v>466</v>
      </c>
      <c r="CK28" s="9">
        <f t="shared" si="8"/>
        <v>9903.3333333333339</v>
      </c>
    </row>
    <row r="29" spans="1:90" ht="24" x14ac:dyDescent="0.2">
      <c r="A29" s="19">
        <v>23</v>
      </c>
      <c r="B29" s="27" t="s">
        <v>606</v>
      </c>
      <c r="C29" s="26" t="s">
        <v>184</v>
      </c>
      <c r="D29" s="155" t="s">
        <v>185</v>
      </c>
      <c r="E29" s="34" t="str">
        <f>+D29</f>
        <v>0846321161</v>
      </c>
      <c r="F29" s="30" t="s">
        <v>76</v>
      </c>
      <c r="G29" s="30" t="s">
        <v>55</v>
      </c>
      <c r="H29" s="27" t="s">
        <v>82</v>
      </c>
      <c r="I29" s="26" t="s">
        <v>57</v>
      </c>
      <c r="J29" s="26" t="s">
        <v>69</v>
      </c>
      <c r="K29" s="30" t="s">
        <v>59</v>
      </c>
      <c r="L29" s="30" t="s">
        <v>214</v>
      </c>
      <c r="M29" s="30" t="s">
        <v>214</v>
      </c>
      <c r="N29" s="30" t="s">
        <v>214</v>
      </c>
      <c r="O29" s="34" t="s">
        <v>506</v>
      </c>
      <c r="P29" s="30" t="s">
        <v>58</v>
      </c>
      <c r="Q29" s="26" t="s">
        <v>60</v>
      </c>
      <c r="R29" s="26" t="s">
        <v>61</v>
      </c>
      <c r="S29" s="79">
        <v>5000</v>
      </c>
      <c r="T29" s="79">
        <f>+S29*53.42</f>
        <v>267100</v>
      </c>
      <c r="U29" s="30" t="s">
        <v>62</v>
      </c>
      <c r="V29" s="30" t="s">
        <v>214</v>
      </c>
      <c r="W29" s="30" t="s">
        <v>214</v>
      </c>
      <c r="X29" s="30" t="s">
        <v>61</v>
      </c>
      <c r="Y29" s="30">
        <v>2000</v>
      </c>
      <c r="Z29" s="30">
        <v>60000</v>
      </c>
      <c r="AA29" s="30" t="s">
        <v>62</v>
      </c>
      <c r="AB29" s="30" t="s">
        <v>214</v>
      </c>
      <c r="AC29" s="30" t="s">
        <v>214</v>
      </c>
      <c r="AD29" s="30" t="s">
        <v>62</v>
      </c>
      <c r="AE29" s="30" t="s">
        <v>214</v>
      </c>
      <c r="AF29" s="30" t="s">
        <v>214</v>
      </c>
      <c r="AG29" s="30" t="s">
        <v>62</v>
      </c>
      <c r="AH29" s="30" t="s">
        <v>214</v>
      </c>
      <c r="AI29" s="30" t="s">
        <v>214</v>
      </c>
      <c r="AJ29" s="30" t="s">
        <v>62</v>
      </c>
      <c r="AK29" s="30" t="s">
        <v>214</v>
      </c>
      <c r="AL29" s="100" t="s">
        <v>214</v>
      </c>
      <c r="AM29" s="30" t="s">
        <v>62</v>
      </c>
      <c r="AN29" s="30" t="s">
        <v>214</v>
      </c>
      <c r="AO29" s="30" t="s">
        <v>214</v>
      </c>
      <c r="AP29" s="30" t="s">
        <v>61</v>
      </c>
      <c r="AQ29" s="30" t="s">
        <v>591</v>
      </c>
      <c r="AR29" s="30" t="s">
        <v>591</v>
      </c>
      <c r="AS29" s="30" t="s">
        <v>62</v>
      </c>
      <c r="AT29" s="30" t="s">
        <v>214</v>
      </c>
      <c r="AU29" s="30" t="s">
        <v>214</v>
      </c>
      <c r="AV29" s="30" t="s">
        <v>62</v>
      </c>
      <c r="AW29" s="78" t="s">
        <v>214</v>
      </c>
      <c r="AX29" s="78" t="s">
        <v>214</v>
      </c>
      <c r="AY29" s="30" t="s">
        <v>62</v>
      </c>
      <c r="AZ29" s="30" t="s">
        <v>214</v>
      </c>
      <c r="BA29" s="30" t="s">
        <v>214</v>
      </c>
      <c r="BB29" s="30" t="s">
        <v>62</v>
      </c>
      <c r="BC29" s="30" t="s">
        <v>214</v>
      </c>
      <c r="BD29" s="30" t="s">
        <v>214</v>
      </c>
      <c r="BE29" s="30" t="s">
        <v>62</v>
      </c>
      <c r="BF29" s="30" t="s">
        <v>214</v>
      </c>
      <c r="BG29" s="30" t="s">
        <v>214</v>
      </c>
      <c r="BH29" s="30" t="s">
        <v>214</v>
      </c>
      <c r="BI29" s="30" t="s">
        <v>58</v>
      </c>
      <c r="BJ29" s="30" t="s">
        <v>214</v>
      </c>
      <c r="BK29" s="30" t="s">
        <v>214</v>
      </c>
      <c r="BL29" s="137" t="s">
        <v>214</v>
      </c>
      <c r="BM29" s="27">
        <f t="shared" si="3"/>
        <v>327100</v>
      </c>
      <c r="BN29" s="28" t="s">
        <v>58</v>
      </c>
      <c r="BO29" s="28">
        <f>6000*12</f>
        <v>72000</v>
      </c>
      <c r="BP29" s="28" t="s">
        <v>58</v>
      </c>
      <c r="BQ29" s="28" t="s">
        <v>58</v>
      </c>
      <c r="BR29" s="28" t="s">
        <v>58</v>
      </c>
      <c r="BS29" s="28">
        <f t="shared" si="4"/>
        <v>72000</v>
      </c>
      <c r="BT29" s="28">
        <v>30000</v>
      </c>
      <c r="BU29" s="28">
        <v>20000</v>
      </c>
      <c r="BV29" s="28" t="s">
        <v>58</v>
      </c>
      <c r="BW29" s="28" t="s">
        <v>58</v>
      </c>
      <c r="BX29" s="28">
        <v>300</v>
      </c>
      <c r="BY29" s="28" t="s">
        <v>58</v>
      </c>
      <c r="BZ29" s="28" t="s">
        <v>58</v>
      </c>
      <c r="CA29" s="28" t="s">
        <v>58</v>
      </c>
      <c r="CB29" s="28">
        <f>SUM(BT29:CA29)</f>
        <v>50300</v>
      </c>
      <c r="CC29" s="28">
        <f t="shared" si="5"/>
        <v>276800</v>
      </c>
      <c r="CD29" s="28">
        <f>+BS29+CC29</f>
        <v>348800</v>
      </c>
      <c r="CE29" s="135">
        <v>300000</v>
      </c>
      <c r="CF29" s="37">
        <f t="shared" si="7"/>
        <v>348800</v>
      </c>
      <c r="CG29" s="28">
        <f>+CF29-CE29</f>
        <v>48800</v>
      </c>
      <c r="CH29" s="109" t="str">
        <f>IF(CE29&lt;CF29,"เพิ่มขึ้น","ลดลง")</f>
        <v>เพิ่มขึ้น</v>
      </c>
      <c r="CI29" s="22" t="s">
        <v>58</v>
      </c>
      <c r="CJ29" s="9"/>
      <c r="CK29" s="9">
        <f t="shared" si="8"/>
        <v>29066.666666666668</v>
      </c>
      <c r="CL29" s="9"/>
    </row>
    <row r="30" spans="1:90" ht="24" x14ac:dyDescent="0.2">
      <c r="A30" s="48">
        <v>24</v>
      </c>
      <c r="B30" s="44" t="s">
        <v>624</v>
      </c>
      <c r="C30" s="52" t="s">
        <v>626</v>
      </c>
      <c r="D30" s="47" t="s">
        <v>552</v>
      </c>
      <c r="E30" s="54"/>
      <c r="F30" s="53"/>
      <c r="G30" s="53"/>
      <c r="H30" s="44"/>
      <c r="I30" s="52"/>
      <c r="J30" s="52"/>
      <c r="K30" s="53"/>
      <c r="L30" s="53"/>
      <c r="M30" s="53"/>
      <c r="N30" s="53"/>
      <c r="O30" s="54"/>
      <c r="P30" s="53"/>
      <c r="Q30" s="52"/>
      <c r="R30" s="52"/>
      <c r="S30" s="180"/>
      <c r="T30" s="180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181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182"/>
      <c r="AX30" s="182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183"/>
      <c r="BM30" s="44"/>
      <c r="BN30" s="136"/>
      <c r="BO30" s="136"/>
      <c r="BP30" s="136"/>
      <c r="BQ30" s="136"/>
      <c r="BR30" s="136"/>
      <c r="BS30" s="184"/>
      <c r="BT30" s="136"/>
      <c r="BU30" s="136"/>
      <c r="BV30" s="136"/>
      <c r="BW30" s="136"/>
      <c r="BX30" s="136"/>
      <c r="BY30" s="136"/>
      <c r="BZ30" s="136"/>
      <c r="CA30" s="136"/>
      <c r="CB30" s="136"/>
      <c r="CC30" s="136"/>
      <c r="CD30" s="136"/>
      <c r="CE30" s="185"/>
      <c r="CF30" s="136"/>
      <c r="CG30" s="136"/>
      <c r="CH30" s="186"/>
      <c r="CI30" s="187"/>
      <c r="CJ30" s="9"/>
      <c r="CK30" s="9"/>
      <c r="CL30" s="9"/>
    </row>
    <row r="31" spans="1:90" ht="24" x14ac:dyDescent="0.2">
      <c r="A31" s="48">
        <v>25</v>
      </c>
      <c r="B31" s="44" t="s">
        <v>625</v>
      </c>
      <c r="C31" s="52" t="s">
        <v>627</v>
      </c>
      <c r="D31" s="47" t="s">
        <v>552</v>
      </c>
      <c r="E31" s="54"/>
      <c r="F31" s="53"/>
      <c r="G31" s="53"/>
      <c r="H31" s="44"/>
      <c r="I31" s="52"/>
      <c r="J31" s="52"/>
      <c r="K31" s="53"/>
      <c r="L31" s="53"/>
      <c r="M31" s="53"/>
      <c r="N31" s="53"/>
      <c r="O31" s="54"/>
      <c r="P31" s="53"/>
      <c r="Q31" s="52"/>
      <c r="R31" s="52"/>
      <c r="S31" s="180"/>
      <c r="T31" s="180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181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182"/>
      <c r="AX31" s="182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183"/>
      <c r="BM31" s="44"/>
      <c r="BN31" s="136"/>
      <c r="BO31" s="136"/>
      <c r="BP31" s="136"/>
      <c r="BQ31" s="136"/>
      <c r="BR31" s="136"/>
      <c r="BS31" s="184"/>
      <c r="BT31" s="136"/>
      <c r="BU31" s="136"/>
      <c r="BV31" s="136"/>
      <c r="BW31" s="136"/>
      <c r="BX31" s="136"/>
      <c r="BY31" s="136"/>
      <c r="BZ31" s="136"/>
      <c r="CA31" s="136"/>
      <c r="CB31" s="136"/>
      <c r="CC31" s="136"/>
      <c r="CD31" s="136"/>
      <c r="CE31" s="185"/>
      <c r="CF31" s="136"/>
      <c r="CG31" s="136"/>
      <c r="CH31" s="186"/>
      <c r="CI31" s="187"/>
      <c r="CJ31" s="9"/>
      <c r="CK31" s="9"/>
      <c r="CL31" s="9"/>
    </row>
    <row r="32" spans="1:90" ht="24" x14ac:dyDescent="0.2">
      <c r="A32" s="188">
        <v>26</v>
      </c>
      <c r="B32" s="44" t="s">
        <v>628</v>
      </c>
      <c r="C32" s="52" t="s">
        <v>629</v>
      </c>
      <c r="D32" s="47" t="s">
        <v>552</v>
      </c>
      <c r="E32" s="54"/>
      <c r="F32" s="53"/>
      <c r="G32" s="53"/>
      <c r="H32" s="44"/>
      <c r="I32" s="52"/>
      <c r="J32" s="52"/>
      <c r="K32" s="53"/>
      <c r="L32" s="53"/>
      <c r="M32" s="53"/>
      <c r="N32" s="53"/>
      <c r="O32" s="54"/>
      <c r="P32" s="53"/>
      <c r="Q32" s="52"/>
      <c r="R32" s="52"/>
      <c r="S32" s="180"/>
      <c r="T32" s="180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181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182"/>
      <c r="AX32" s="182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183"/>
      <c r="BM32" s="44"/>
      <c r="BN32" s="136"/>
      <c r="BO32" s="136"/>
      <c r="BP32" s="136"/>
      <c r="BQ32" s="136"/>
      <c r="BR32" s="136"/>
      <c r="BS32" s="184"/>
      <c r="BT32" s="136"/>
      <c r="BU32" s="136"/>
      <c r="BV32" s="136"/>
      <c r="BW32" s="136"/>
      <c r="BX32" s="136"/>
      <c r="BY32" s="136"/>
      <c r="BZ32" s="136"/>
      <c r="CA32" s="136"/>
      <c r="CB32" s="136"/>
      <c r="CC32" s="136"/>
      <c r="CD32" s="136"/>
      <c r="CE32" s="185"/>
      <c r="CF32" s="136"/>
      <c r="CG32" s="136"/>
      <c r="CH32" s="186"/>
      <c r="CI32" s="187"/>
      <c r="CJ32" s="9"/>
      <c r="CK32" s="9"/>
      <c r="CL32" s="9"/>
    </row>
    <row r="33" spans="1:90" ht="24" x14ac:dyDescent="0.2">
      <c r="A33" s="48">
        <v>27</v>
      </c>
      <c r="B33" s="44" t="s">
        <v>618</v>
      </c>
      <c r="C33" s="52" t="s">
        <v>619</v>
      </c>
      <c r="D33" s="52" t="s">
        <v>551</v>
      </c>
      <c r="E33" s="54"/>
      <c r="F33" s="53"/>
      <c r="G33" s="53"/>
      <c r="H33" s="44"/>
      <c r="I33" s="52"/>
      <c r="J33" s="52"/>
      <c r="K33" s="53"/>
      <c r="L33" s="53"/>
      <c r="M33" s="53"/>
      <c r="N33" s="53"/>
      <c r="O33" s="54"/>
      <c r="P33" s="53"/>
      <c r="Q33" s="52"/>
      <c r="R33" s="52"/>
      <c r="S33" s="180"/>
      <c r="T33" s="180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181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182"/>
      <c r="AX33" s="182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183"/>
      <c r="BM33" s="44"/>
      <c r="BN33" s="136"/>
      <c r="BO33" s="136"/>
      <c r="BP33" s="136"/>
      <c r="BQ33" s="136"/>
      <c r="BR33" s="136"/>
      <c r="BS33" s="184"/>
      <c r="BT33" s="136"/>
      <c r="BU33" s="136"/>
      <c r="BV33" s="136"/>
      <c r="BW33" s="136"/>
      <c r="BX33" s="136"/>
      <c r="BY33" s="136"/>
      <c r="BZ33" s="136"/>
      <c r="CA33" s="136"/>
      <c r="CB33" s="136"/>
      <c r="CC33" s="136"/>
      <c r="CD33" s="136"/>
      <c r="CE33" s="185"/>
      <c r="CF33" s="136"/>
      <c r="CG33" s="136"/>
      <c r="CH33" s="186"/>
      <c r="CI33" s="187"/>
      <c r="CJ33" s="9"/>
      <c r="CK33" s="9"/>
      <c r="CL33" s="9"/>
    </row>
    <row r="34" spans="1:90" ht="24" x14ac:dyDescent="0.2">
      <c r="A34" s="188">
        <v>28</v>
      </c>
      <c r="B34" s="44" t="s">
        <v>632</v>
      </c>
      <c r="C34" s="52" t="s">
        <v>633</v>
      </c>
      <c r="D34" s="47" t="s">
        <v>552</v>
      </c>
      <c r="E34" s="54"/>
      <c r="F34" s="53"/>
      <c r="G34" s="53"/>
      <c r="H34" s="44"/>
      <c r="I34" s="52"/>
      <c r="J34" s="52"/>
      <c r="K34" s="53"/>
      <c r="L34" s="53"/>
      <c r="M34" s="53"/>
      <c r="N34" s="53"/>
      <c r="O34" s="54"/>
      <c r="P34" s="53"/>
      <c r="Q34" s="52"/>
      <c r="R34" s="52"/>
      <c r="S34" s="180"/>
      <c r="T34" s="180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181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182"/>
      <c r="AX34" s="182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183"/>
      <c r="BM34" s="44"/>
      <c r="BN34" s="136"/>
      <c r="BO34" s="136"/>
      <c r="BP34" s="136"/>
      <c r="BQ34" s="136"/>
      <c r="BR34" s="136"/>
      <c r="BS34" s="184"/>
      <c r="BT34" s="136"/>
      <c r="BU34" s="136"/>
      <c r="BV34" s="136"/>
      <c r="BW34" s="136"/>
      <c r="BX34" s="136"/>
      <c r="BY34" s="136"/>
      <c r="BZ34" s="136"/>
      <c r="CA34" s="136"/>
      <c r="CB34" s="136"/>
      <c r="CC34" s="136"/>
      <c r="CD34" s="136"/>
      <c r="CE34" s="185"/>
      <c r="CF34" s="136"/>
      <c r="CG34" s="136"/>
      <c r="CH34" s="186"/>
      <c r="CI34" s="187"/>
      <c r="CJ34" s="9"/>
      <c r="CK34" s="9"/>
      <c r="CL34" s="9"/>
    </row>
    <row r="35" spans="1:90" ht="24" x14ac:dyDescent="0.2">
      <c r="A35" s="48">
        <v>29</v>
      </c>
      <c r="B35" s="44" t="s">
        <v>634</v>
      </c>
      <c r="C35" s="52" t="s">
        <v>635</v>
      </c>
      <c r="D35" s="47" t="s">
        <v>552</v>
      </c>
      <c r="E35" s="54"/>
      <c r="F35" s="53"/>
      <c r="G35" s="53"/>
      <c r="H35" s="44"/>
      <c r="I35" s="52"/>
      <c r="J35" s="52"/>
      <c r="K35" s="53"/>
      <c r="L35" s="53"/>
      <c r="M35" s="53"/>
      <c r="N35" s="53"/>
      <c r="O35" s="54"/>
      <c r="P35" s="53"/>
      <c r="Q35" s="52"/>
      <c r="R35" s="52"/>
      <c r="S35" s="180"/>
      <c r="T35" s="180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181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182"/>
      <c r="AX35" s="182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183"/>
      <c r="BM35" s="44"/>
      <c r="BN35" s="136"/>
      <c r="BO35" s="136"/>
      <c r="BP35" s="136"/>
      <c r="BQ35" s="136"/>
      <c r="BR35" s="136"/>
      <c r="BS35" s="184"/>
      <c r="BT35" s="136"/>
      <c r="BU35" s="136"/>
      <c r="BV35" s="136"/>
      <c r="BW35" s="136"/>
      <c r="BX35" s="136"/>
      <c r="BY35" s="136"/>
      <c r="BZ35" s="136"/>
      <c r="CA35" s="136"/>
      <c r="CB35" s="136"/>
      <c r="CC35" s="136"/>
      <c r="CD35" s="136"/>
      <c r="CE35" s="185"/>
      <c r="CF35" s="136"/>
      <c r="CG35" s="136"/>
      <c r="CH35" s="186"/>
      <c r="CI35" s="187"/>
      <c r="CJ35" s="9"/>
      <c r="CK35" s="9"/>
      <c r="CL35" s="9"/>
    </row>
    <row r="36" spans="1:90" ht="24" x14ac:dyDescent="0.2">
      <c r="A36" s="48">
        <v>30</v>
      </c>
      <c r="B36" s="44" t="s">
        <v>636</v>
      </c>
      <c r="C36" s="52" t="s">
        <v>637</v>
      </c>
      <c r="D36" s="47" t="s">
        <v>552</v>
      </c>
      <c r="E36" s="54"/>
      <c r="F36" s="53"/>
      <c r="G36" s="53"/>
      <c r="H36" s="44"/>
      <c r="I36" s="52"/>
      <c r="J36" s="52"/>
      <c r="K36" s="53"/>
      <c r="L36" s="53"/>
      <c r="M36" s="53"/>
      <c r="N36" s="53"/>
      <c r="O36" s="54"/>
      <c r="P36" s="53"/>
      <c r="Q36" s="52"/>
      <c r="R36" s="52"/>
      <c r="S36" s="180"/>
      <c r="T36" s="180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181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182"/>
      <c r="AX36" s="182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183"/>
      <c r="BM36" s="44"/>
      <c r="BN36" s="136"/>
      <c r="BO36" s="136"/>
      <c r="BP36" s="136"/>
      <c r="BQ36" s="136"/>
      <c r="BR36" s="136"/>
      <c r="BS36" s="184"/>
      <c r="BT36" s="136"/>
      <c r="BU36" s="136"/>
      <c r="BV36" s="136"/>
      <c r="BW36" s="136"/>
      <c r="BX36" s="136"/>
      <c r="BY36" s="136"/>
      <c r="BZ36" s="136"/>
      <c r="CA36" s="136"/>
      <c r="CB36" s="136"/>
      <c r="CC36" s="136"/>
      <c r="CD36" s="136"/>
      <c r="CE36" s="185"/>
      <c r="CF36" s="136"/>
      <c r="CG36" s="136"/>
      <c r="CH36" s="186"/>
      <c r="CI36" s="187"/>
      <c r="CJ36" s="9"/>
      <c r="CK36" s="9"/>
      <c r="CL36" s="9"/>
    </row>
    <row r="37" spans="1:90" ht="24" x14ac:dyDescent="0.2">
      <c r="A37" s="48">
        <v>31</v>
      </c>
      <c r="B37" s="44" t="s">
        <v>638</v>
      </c>
      <c r="C37" s="52" t="s">
        <v>639</v>
      </c>
      <c r="D37" s="47" t="s">
        <v>552</v>
      </c>
      <c r="E37" s="54"/>
      <c r="F37" s="53"/>
      <c r="G37" s="53"/>
      <c r="H37" s="44"/>
      <c r="I37" s="52"/>
      <c r="J37" s="52"/>
      <c r="K37" s="53"/>
      <c r="L37" s="53"/>
      <c r="M37" s="53"/>
      <c r="N37" s="53"/>
      <c r="O37" s="54"/>
      <c r="P37" s="53"/>
      <c r="Q37" s="52"/>
      <c r="R37" s="52"/>
      <c r="S37" s="180"/>
      <c r="T37" s="180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181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182"/>
      <c r="AX37" s="182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183"/>
      <c r="BM37" s="44"/>
      <c r="BN37" s="136"/>
      <c r="BO37" s="136"/>
      <c r="BP37" s="136"/>
      <c r="BQ37" s="136"/>
      <c r="BR37" s="136"/>
      <c r="BS37" s="184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85"/>
      <c r="CF37" s="136"/>
      <c r="CG37" s="136"/>
      <c r="CH37" s="186"/>
      <c r="CI37" s="187"/>
      <c r="CJ37" s="9"/>
      <c r="CK37" s="9"/>
      <c r="CL37" s="9"/>
    </row>
    <row r="38" spans="1:90" ht="24.75" thickBot="1" x14ac:dyDescent="0.25">
      <c r="A38" s="189">
        <v>32</v>
      </c>
      <c r="B38" s="50" t="s">
        <v>640</v>
      </c>
      <c r="C38" s="59" t="s">
        <v>641</v>
      </c>
      <c r="D38" s="47" t="s">
        <v>552</v>
      </c>
      <c r="E38" s="61"/>
      <c r="F38" s="60"/>
      <c r="G38" s="60"/>
      <c r="H38" s="50"/>
      <c r="I38" s="59"/>
      <c r="J38" s="59"/>
      <c r="K38" s="60"/>
      <c r="L38" s="60"/>
      <c r="M38" s="60"/>
      <c r="N38" s="60"/>
      <c r="O38" s="61"/>
      <c r="P38" s="60"/>
      <c r="Q38" s="59"/>
      <c r="R38" s="59"/>
      <c r="S38" s="190"/>
      <c r="T38" s="19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191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192"/>
      <c r="AX38" s="192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193"/>
      <c r="BM38" s="50"/>
      <c r="BN38" s="138"/>
      <c r="BO38" s="138"/>
      <c r="BP38" s="138"/>
      <c r="BQ38" s="138"/>
      <c r="BR38" s="138"/>
      <c r="BS38" s="194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95"/>
      <c r="CF38" s="138"/>
      <c r="CG38" s="138"/>
      <c r="CH38" s="196"/>
      <c r="CI38" s="197"/>
      <c r="CJ38" s="9"/>
      <c r="CK38" s="9"/>
      <c r="CL38" s="9"/>
    </row>
    <row r="39" spans="1:90" ht="39" customHeight="1" x14ac:dyDescent="0.2">
      <c r="A39" s="176" t="s">
        <v>553</v>
      </c>
      <c r="B39" s="177"/>
      <c r="C39" s="177"/>
      <c r="D39" s="198" t="s">
        <v>642</v>
      </c>
      <c r="E39" s="198"/>
      <c r="F39" s="158"/>
      <c r="G39" s="158"/>
      <c r="H39" s="156"/>
      <c r="I39" s="157"/>
      <c r="J39" s="157"/>
      <c r="K39" s="158"/>
      <c r="L39" s="158"/>
      <c r="M39" s="158"/>
      <c r="N39" s="158"/>
      <c r="O39" s="159"/>
      <c r="P39" s="158"/>
      <c r="Q39" s="157"/>
      <c r="R39" s="157"/>
      <c r="S39" s="160"/>
      <c r="T39" s="160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8"/>
      <c r="AJ39" s="158"/>
      <c r="AK39" s="158"/>
      <c r="AL39" s="161"/>
      <c r="AM39" s="158"/>
      <c r="AN39" s="158"/>
      <c r="AO39" s="158"/>
      <c r="AP39" s="158"/>
      <c r="AQ39" s="158"/>
      <c r="AR39" s="158"/>
      <c r="AS39" s="158"/>
      <c r="AT39" s="158"/>
      <c r="AU39" s="158"/>
      <c r="AV39" s="158"/>
      <c r="AW39" s="162"/>
      <c r="AX39" s="162"/>
      <c r="AY39" s="158"/>
      <c r="AZ39" s="158"/>
      <c r="BA39" s="158"/>
      <c r="BB39" s="158"/>
      <c r="BC39" s="158"/>
      <c r="BD39" s="158"/>
      <c r="BE39" s="158"/>
      <c r="BF39" s="158"/>
      <c r="BG39" s="158"/>
      <c r="BH39" s="158"/>
      <c r="BI39" s="158"/>
      <c r="BJ39" s="158"/>
      <c r="BK39" s="158"/>
      <c r="BL39" s="210" t="s">
        <v>495</v>
      </c>
      <c r="BM39" s="211">
        <f>SUM(BM7:BM38)</f>
        <v>4283450.84</v>
      </c>
      <c r="BN39" s="212" t="s">
        <v>499</v>
      </c>
      <c r="BO39" s="163"/>
      <c r="BP39" s="163"/>
      <c r="BQ39" s="163"/>
      <c r="BR39" s="210" t="s">
        <v>495</v>
      </c>
      <c r="BS39" s="211">
        <f>SUM(BS7:BS29)</f>
        <v>1850800</v>
      </c>
      <c r="BT39" s="212" t="s">
        <v>499</v>
      </c>
      <c r="BU39" s="164"/>
      <c r="BV39" s="164"/>
      <c r="BW39" s="164"/>
      <c r="BX39" s="164"/>
      <c r="BY39" s="164"/>
      <c r="BZ39" s="164"/>
      <c r="CA39" s="210" t="s">
        <v>495</v>
      </c>
      <c r="CB39" s="216">
        <f>SUM(CB7:CB29)</f>
        <v>1080310</v>
      </c>
      <c r="CC39" s="212" t="s">
        <v>499</v>
      </c>
      <c r="CD39" s="164"/>
      <c r="CE39" s="163">
        <f>SUM(CE7:CE38)</f>
        <v>4365000</v>
      </c>
      <c r="CF39" s="163">
        <f>SUM(CF7:CF29)</f>
        <v>5053940.8400000008</v>
      </c>
      <c r="CG39" s="218" t="s">
        <v>504</v>
      </c>
      <c r="CH39" s="219">
        <f>COUNTIF(CH7:CH29,"เพิ่มขึ้น")</f>
        <v>22</v>
      </c>
      <c r="CI39" s="165"/>
      <c r="CJ39" s="9"/>
      <c r="CK39" s="9"/>
      <c r="CL39" s="9"/>
    </row>
    <row r="40" spans="1:90" ht="39" customHeight="1" thickBot="1" x14ac:dyDescent="0.25">
      <c r="A40" s="178"/>
      <c r="B40" s="179"/>
      <c r="C40" s="179"/>
      <c r="D40" s="199"/>
      <c r="E40" s="199"/>
      <c r="F40" s="168"/>
      <c r="G40" s="168"/>
      <c r="H40" s="166"/>
      <c r="I40" s="167"/>
      <c r="J40" s="167"/>
      <c r="K40" s="168"/>
      <c r="L40" s="168"/>
      <c r="M40" s="168"/>
      <c r="N40" s="168"/>
      <c r="O40" s="169"/>
      <c r="P40" s="168"/>
      <c r="Q40" s="167"/>
      <c r="R40" s="167"/>
      <c r="S40" s="170"/>
      <c r="T40" s="170"/>
      <c r="U40" s="168"/>
      <c r="V40" s="168"/>
      <c r="W40" s="168"/>
      <c r="X40" s="168"/>
      <c r="Y40" s="168"/>
      <c r="Z40" s="168"/>
      <c r="AA40" s="168"/>
      <c r="AB40" s="168"/>
      <c r="AC40" s="168"/>
      <c r="AD40" s="168"/>
      <c r="AE40" s="168"/>
      <c r="AF40" s="168"/>
      <c r="AG40" s="168"/>
      <c r="AH40" s="168"/>
      <c r="AI40" s="168"/>
      <c r="AJ40" s="168"/>
      <c r="AK40" s="168"/>
      <c r="AL40" s="171"/>
      <c r="AM40" s="168"/>
      <c r="AN40" s="168"/>
      <c r="AO40" s="168"/>
      <c r="AP40" s="168"/>
      <c r="AQ40" s="168"/>
      <c r="AR40" s="168"/>
      <c r="AS40" s="168"/>
      <c r="AT40" s="168"/>
      <c r="AU40" s="168"/>
      <c r="AV40" s="168"/>
      <c r="AW40" s="172"/>
      <c r="AX40" s="172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213" t="s">
        <v>644</v>
      </c>
      <c r="BM40" s="214">
        <f>AVERAGE(BM7:BM29)</f>
        <v>186236.99304347826</v>
      </c>
      <c r="BN40" s="215" t="s">
        <v>499</v>
      </c>
      <c r="BO40" s="173"/>
      <c r="BP40" s="173"/>
      <c r="BQ40" s="173"/>
      <c r="BR40" s="213" t="s">
        <v>644</v>
      </c>
      <c r="BS40" s="214">
        <f>AVERAGE(BS7:BS29)</f>
        <v>80469.565217391311</v>
      </c>
      <c r="BT40" s="215" t="s">
        <v>499</v>
      </c>
      <c r="BU40" s="174"/>
      <c r="BV40" s="174"/>
      <c r="BW40" s="174"/>
      <c r="BX40" s="174"/>
      <c r="BY40" s="174"/>
      <c r="BZ40" s="174"/>
      <c r="CA40" s="213" t="s">
        <v>652</v>
      </c>
      <c r="CB40" s="217">
        <f>AVERAGE(CB7:CB29)</f>
        <v>46970</v>
      </c>
      <c r="CC40" s="215" t="s">
        <v>499</v>
      </c>
      <c r="CD40" s="174"/>
      <c r="CE40" s="173"/>
      <c r="CF40" s="174"/>
      <c r="CG40" s="220" t="s">
        <v>505</v>
      </c>
      <c r="CH40" s="221">
        <f>COUNTIF(CH7:CH29,"ลดลง")</f>
        <v>1</v>
      </c>
      <c r="CI40" s="175"/>
      <c r="CJ40" s="9"/>
      <c r="CK40" s="9"/>
      <c r="CL40" s="9"/>
    </row>
    <row r="41" spans="1:90" x14ac:dyDescent="0.2">
      <c r="A41" s="91"/>
      <c r="B41" s="9"/>
      <c r="C41" s="38"/>
      <c r="D41" s="39"/>
      <c r="E41" s="40"/>
      <c r="F41" s="39"/>
      <c r="G41" s="39"/>
      <c r="H41" s="9"/>
      <c r="I41" s="38"/>
      <c r="J41" s="38"/>
      <c r="K41" s="39"/>
      <c r="L41" s="39"/>
      <c r="M41" s="39"/>
      <c r="N41" s="39"/>
      <c r="O41" s="40"/>
      <c r="P41" s="39"/>
      <c r="Q41" s="38"/>
      <c r="R41" s="38"/>
      <c r="S41" s="92"/>
      <c r="T41" s="92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93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94"/>
      <c r="AX41" s="94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9"/>
      <c r="BN41" s="41"/>
      <c r="BO41" s="41"/>
      <c r="BP41" s="41"/>
      <c r="BQ41" s="41"/>
      <c r="BR41" s="41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  <c r="CE41" s="41"/>
      <c r="CF41" s="42"/>
      <c r="CG41" s="42"/>
      <c r="CH41" s="41"/>
      <c r="CI41" s="38"/>
      <c r="CJ41" s="9"/>
      <c r="CK41" s="9"/>
      <c r="CL41" s="9"/>
    </row>
    <row r="42" spans="1:90" x14ac:dyDescent="0.2">
      <c r="A42" s="91"/>
      <c r="D42" s="39"/>
      <c r="E42" s="40"/>
      <c r="F42" s="39"/>
      <c r="G42" s="39"/>
      <c r="H42" s="9"/>
      <c r="I42" s="38"/>
      <c r="J42" s="38"/>
      <c r="K42" s="39"/>
      <c r="L42" s="39"/>
      <c r="M42" s="39"/>
      <c r="N42" s="39"/>
      <c r="O42" s="40"/>
      <c r="P42" s="39"/>
      <c r="Q42" s="38"/>
      <c r="R42" s="38"/>
      <c r="S42" s="92"/>
      <c r="T42" s="92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93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94"/>
      <c r="AX42" s="94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9"/>
      <c r="BN42" s="41"/>
      <c r="BO42" s="41"/>
      <c r="BP42" s="41"/>
      <c r="BQ42" s="41"/>
      <c r="BR42" s="41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1"/>
      <c r="CF42" s="42"/>
      <c r="CG42" s="42"/>
      <c r="CH42" s="41"/>
      <c r="CI42" s="38"/>
      <c r="CJ42" s="9"/>
      <c r="CK42" s="9"/>
      <c r="CL42" s="9"/>
    </row>
    <row r="43" spans="1:90" x14ac:dyDescent="0.2">
      <c r="A43" s="91"/>
      <c r="B43" s="9"/>
      <c r="C43" s="38"/>
      <c r="D43" s="39"/>
      <c r="E43" s="40"/>
      <c r="F43" s="39"/>
      <c r="G43" s="39"/>
      <c r="H43" s="9"/>
      <c r="I43" s="38"/>
      <c r="J43" s="38"/>
      <c r="K43" s="39"/>
      <c r="L43" s="39"/>
      <c r="M43" s="39"/>
      <c r="N43" s="39"/>
      <c r="O43" s="40"/>
      <c r="P43" s="39"/>
      <c r="Q43" s="38"/>
      <c r="R43" s="38"/>
      <c r="S43" s="92"/>
      <c r="T43" s="92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93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94"/>
      <c r="AX43" s="94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9"/>
      <c r="BN43" s="41"/>
      <c r="BO43" s="41"/>
      <c r="BP43" s="41"/>
      <c r="BQ43" s="41"/>
      <c r="BR43" s="41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1"/>
      <c r="CF43" s="42"/>
      <c r="CG43" s="42"/>
      <c r="CH43" s="41"/>
      <c r="CI43" s="38"/>
      <c r="CJ43" s="9"/>
      <c r="CK43" s="9"/>
      <c r="CL43" s="9"/>
    </row>
    <row r="44" spans="1:90" x14ac:dyDescent="0.2">
      <c r="A44" s="91"/>
      <c r="B44" s="9"/>
      <c r="C44" s="38"/>
      <c r="D44" s="39"/>
      <c r="E44" s="40"/>
      <c r="F44" s="39"/>
      <c r="G44" s="39"/>
      <c r="H44" s="9"/>
      <c r="I44" s="38"/>
      <c r="J44" s="38"/>
      <c r="K44" s="39"/>
      <c r="L44" s="39"/>
      <c r="M44" s="39"/>
      <c r="N44" s="39"/>
      <c r="O44" s="40"/>
      <c r="P44" s="39"/>
      <c r="Q44" s="38"/>
      <c r="R44" s="38"/>
      <c r="S44" s="92"/>
      <c r="T44" s="92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93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94"/>
      <c r="AX44" s="94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9"/>
      <c r="BN44" s="41"/>
      <c r="BO44" s="41"/>
      <c r="BP44" s="41"/>
      <c r="BQ44" s="41"/>
      <c r="BR44" s="41"/>
      <c r="BS44" s="42"/>
      <c r="BT44" s="42"/>
      <c r="BU44" s="42">
        <f>+BS39+BM39</f>
        <v>6134250.8399999999</v>
      </c>
      <c r="BV44" s="42"/>
      <c r="BW44" s="42"/>
      <c r="BX44" s="42"/>
      <c r="BY44" s="42"/>
      <c r="BZ44" s="42"/>
      <c r="CA44" s="42"/>
      <c r="CB44" s="42"/>
      <c r="CC44" s="42"/>
      <c r="CD44" s="42"/>
      <c r="CE44" s="41"/>
      <c r="CF44" s="42"/>
      <c r="CG44" s="42"/>
      <c r="CH44" s="41"/>
      <c r="CI44" s="38"/>
      <c r="CJ44" s="9"/>
      <c r="CK44" s="9"/>
      <c r="CL44" s="9"/>
    </row>
    <row r="45" spans="1:90" x14ac:dyDescent="0.2">
      <c r="A45" s="95"/>
      <c r="B45" s="9"/>
      <c r="C45" s="38"/>
      <c r="D45" s="39"/>
      <c r="E45" s="40"/>
      <c r="F45" s="39"/>
      <c r="G45" s="39"/>
      <c r="H45" s="9"/>
      <c r="I45" s="38"/>
      <c r="J45" s="38"/>
      <c r="K45" s="39"/>
      <c r="L45" s="39"/>
      <c r="M45" s="39"/>
      <c r="N45" s="39"/>
      <c r="O45" s="40"/>
      <c r="P45" s="39"/>
      <c r="Q45" s="38"/>
      <c r="R45" s="38"/>
      <c r="S45" s="92"/>
      <c r="T45" s="92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93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94"/>
      <c r="AX45" s="94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9"/>
      <c r="BN45" s="41"/>
      <c r="BO45" s="41"/>
      <c r="BP45" s="41"/>
      <c r="BQ45" s="41"/>
      <c r="BR45" s="41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1"/>
      <c r="CF45" s="42"/>
      <c r="CG45" s="42"/>
      <c r="CH45" s="41"/>
      <c r="CI45" s="38"/>
      <c r="CJ45" s="9"/>
      <c r="CK45" s="9"/>
      <c r="CL45" s="9"/>
    </row>
    <row r="46" spans="1:90" x14ac:dyDescent="0.2">
      <c r="A46" s="95"/>
      <c r="B46" s="9"/>
      <c r="C46" s="38"/>
      <c r="D46" s="39"/>
      <c r="E46" s="40"/>
      <c r="F46" s="39"/>
      <c r="G46" s="39"/>
      <c r="H46" s="9"/>
      <c r="I46" s="38"/>
      <c r="J46" s="38"/>
      <c r="K46" s="39"/>
      <c r="L46" s="39"/>
      <c r="M46" s="39"/>
      <c r="N46" s="39"/>
      <c r="O46" s="40"/>
      <c r="P46" s="39"/>
      <c r="Q46" s="38"/>
      <c r="R46" s="38"/>
      <c r="S46" s="92"/>
      <c r="T46" s="92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93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94"/>
      <c r="AX46" s="94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9"/>
      <c r="BN46" s="41"/>
      <c r="BO46" s="41"/>
      <c r="BP46" s="41"/>
      <c r="BQ46" s="41"/>
      <c r="BR46" s="41"/>
      <c r="BS46" s="42"/>
      <c r="BT46" s="42"/>
      <c r="BU46" s="42"/>
      <c r="BV46" s="42"/>
      <c r="BW46" s="42"/>
      <c r="BX46" s="42"/>
      <c r="BY46" s="42"/>
      <c r="BZ46" s="42"/>
      <c r="CA46" s="42"/>
      <c r="CB46" s="42"/>
      <c r="CC46" s="42">
        <f>SUM(CC7:CC29)</f>
        <v>3203140.8400000003</v>
      </c>
      <c r="CD46" s="42"/>
      <c r="CE46" s="41"/>
      <c r="CF46" s="42"/>
      <c r="CG46" s="42"/>
      <c r="CH46" s="41"/>
      <c r="CI46" s="38"/>
      <c r="CJ46" s="9"/>
      <c r="CK46" s="9"/>
      <c r="CL46" s="9"/>
    </row>
    <row r="47" spans="1:90" x14ac:dyDescent="0.2">
      <c r="A47" s="95"/>
      <c r="B47" s="9"/>
      <c r="C47" s="38"/>
      <c r="D47" s="39"/>
      <c r="E47" s="40"/>
      <c r="F47" s="39"/>
      <c r="G47" s="39"/>
      <c r="H47" s="9"/>
      <c r="I47" s="38"/>
      <c r="J47" s="38"/>
      <c r="K47" s="39"/>
      <c r="L47" s="39"/>
      <c r="M47" s="39"/>
      <c r="N47" s="39"/>
      <c r="O47" s="40"/>
      <c r="P47" s="39"/>
      <c r="Q47" s="38"/>
      <c r="R47" s="38"/>
      <c r="S47" s="92"/>
      <c r="T47" s="92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93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94"/>
      <c r="AX47" s="94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9"/>
      <c r="BN47" s="41"/>
      <c r="BO47" s="41"/>
      <c r="BP47" s="41"/>
      <c r="BQ47" s="41"/>
      <c r="BR47" s="41"/>
      <c r="BS47" s="42"/>
      <c r="BT47" s="42"/>
      <c r="BU47" s="42"/>
      <c r="BV47" s="42"/>
      <c r="BW47" s="42"/>
      <c r="BX47" s="42"/>
      <c r="BY47" s="42"/>
      <c r="BZ47" s="42"/>
      <c r="CA47" s="42"/>
      <c r="CB47" s="42"/>
      <c r="CC47" s="42"/>
      <c r="CD47" s="42"/>
      <c r="CE47" s="41"/>
      <c r="CF47" s="42"/>
      <c r="CG47" s="42"/>
      <c r="CH47" s="41"/>
      <c r="CI47" s="38"/>
      <c r="CJ47" s="9"/>
      <c r="CK47" s="9"/>
      <c r="CL47" s="9"/>
    </row>
    <row r="48" spans="1:90" x14ac:dyDescent="0.2">
      <c r="A48" s="95"/>
      <c r="B48" s="9"/>
      <c r="C48" s="38"/>
      <c r="D48" s="39"/>
      <c r="E48" s="40"/>
      <c r="F48" s="39"/>
      <c r="G48" s="39"/>
      <c r="H48" s="9"/>
      <c r="I48" s="38"/>
      <c r="J48" s="38"/>
      <c r="K48" s="39"/>
      <c r="L48" s="39"/>
      <c r="M48" s="39"/>
      <c r="N48" s="39"/>
      <c r="O48" s="40"/>
      <c r="P48" s="39"/>
      <c r="Q48" s="38"/>
      <c r="R48" s="38"/>
      <c r="S48" s="92"/>
      <c r="T48" s="92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93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94"/>
      <c r="AX48" s="94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9"/>
      <c r="BN48" s="41"/>
      <c r="BO48" s="41"/>
      <c r="BP48" s="41"/>
      <c r="BQ48" s="41"/>
      <c r="BR48" s="41"/>
      <c r="BS48" s="42"/>
      <c r="BT48" s="42"/>
      <c r="BU48" s="42"/>
      <c r="BV48" s="42"/>
      <c r="BW48" s="42"/>
      <c r="BX48" s="42"/>
      <c r="BY48" s="42"/>
      <c r="BZ48" s="42"/>
      <c r="CA48" s="42"/>
      <c r="CB48" s="42"/>
      <c r="CC48" s="42"/>
      <c r="CD48" s="42"/>
      <c r="CE48" s="41"/>
      <c r="CF48" s="42"/>
      <c r="CG48" s="42"/>
      <c r="CH48" s="41"/>
      <c r="CI48" s="38"/>
      <c r="CJ48" s="9"/>
      <c r="CK48" s="9"/>
      <c r="CL48" s="9"/>
    </row>
    <row r="49" spans="1:90" x14ac:dyDescent="0.2">
      <c r="A49" s="95"/>
      <c r="B49" s="9"/>
      <c r="C49" s="38"/>
      <c r="D49" s="39"/>
      <c r="E49" s="40"/>
      <c r="F49" s="39"/>
      <c r="G49" s="39"/>
      <c r="H49" s="9"/>
      <c r="I49" s="38"/>
      <c r="J49" s="38"/>
      <c r="K49" s="39"/>
      <c r="L49" s="39"/>
      <c r="M49" s="39"/>
      <c r="N49" s="39"/>
      <c r="O49" s="40"/>
      <c r="P49" s="39"/>
      <c r="Q49" s="38"/>
      <c r="R49" s="38"/>
      <c r="S49" s="92"/>
      <c r="T49" s="92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93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94"/>
      <c r="AX49" s="94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9"/>
      <c r="BN49" s="41"/>
      <c r="BO49" s="41"/>
      <c r="BP49" s="41"/>
      <c r="BQ49" s="41"/>
      <c r="BR49" s="41"/>
      <c r="BS49" s="42"/>
      <c r="BT49" s="42"/>
      <c r="BU49" s="42"/>
      <c r="BV49" s="42"/>
      <c r="BW49" s="42"/>
      <c r="BX49" s="42"/>
      <c r="BY49" s="42"/>
      <c r="BZ49" s="42"/>
      <c r="CA49" s="42"/>
      <c r="CB49" s="42"/>
      <c r="CC49" s="42"/>
      <c r="CD49" s="42"/>
      <c r="CE49" s="41"/>
      <c r="CF49" s="42"/>
      <c r="CG49" s="42"/>
      <c r="CH49" s="41"/>
      <c r="CI49" s="38"/>
      <c r="CJ49" s="9"/>
      <c r="CK49" s="9"/>
      <c r="CL49" s="9"/>
    </row>
    <row r="50" spans="1:90" x14ac:dyDescent="0.2">
      <c r="A50" s="95"/>
      <c r="B50" s="9"/>
      <c r="C50" s="38"/>
      <c r="D50" s="39"/>
      <c r="E50" s="40"/>
      <c r="F50" s="39"/>
      <c r="G50" s="39"/>
      <c r="H50" s="9"/>
      <c r="I50" s="38"/>
      <c r="J50" s="38"/>
      <c r="K50" s="39"/>
      <c r="L50" s="39"/>
      <c r="M50" s="39"/>
      <c r="N50" s="39"/>
      <c r="O50" s="40"/>
      <c r="P50" s="39"/>
      <c r="Q50" s="38"/>
      <c r="R50" s="38"/>
      <c r="S50" s="92"/>
      <c r="T50" s="92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93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94"/>
      <c r="AX50" s="94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9"/>
      <c r="BN50" s="41"/>
      <c r="BO50" s="41"/>
      <c r="BP50" s="41"/>
      <c r="BQ50" s="41"/>
      <c r="BR50" s="41"/>
      <c r="BS50" s="42"/>
      <c r="BT50" s="42"/>
      <c r="BU50" s="42"/>
      <c r="BV50" s="42"/>
      <c r="BW50" s="42"/>
      <c r="BX50" s="42"/>
      <c r="BY50" s="42"/>
      <c r="BZ50" s="42"/>
      <c r="CA50" s="42"/>
      <c r="CB50" s="42"/>
      <c r="CC50" s="42"/>
      <c r="CD50" s="42"/>
      <c r="CE50" s="41"/>
      <c r="CF50" s="42"/>
      <c r="CG50" s="42"/>
      <c r="CH50" s="41"/>
      <c r="CI50" s="38"/>
      <c r="CJ50" s="9"/>
      <c r="CK50" s="9"/>
      <c r="CL50" s="9"/>
    </row>
    <row r="51" spans="1:90" x14ac:dyDescent="0.2">
      <c r="A51" s="95"/>
      <c r="B51" s="9"/>
      <c r="C51" s="38"/>
      <c r="D51" s="39"/>
      <c r="E51" s="40"/>
      <c r="F51" s="39"/>
      <c r="G51" s="39"/>
      <c r="H51" s="9"/>
      <c r="I51" s="38"/>
      <c r="J51" s="38"/>
      <c r="K51" s="39"/>
      <c r="L51" s="39"/>
      <c r="M51" s="39"/>
      <c r="N51" s="39"/>
      <c r="O51" s="40"/>
      <c r="P51" s="39"/>
      <c r="Q51" s="38"/>
      <c r="R51" s="38"/>
      <c r="S51" s="92"/>
      <c r="T51" s="92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93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94"/>
      <c r="AX51" s="94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9"/>
      <c r="BN51" s="41"/>
      <c r="BO51" s="41"/>
      <c r="BP51" s="41"/>
      <c r="BQ51" s="41"/>
      <c r="BR51" s="41"/>
      <c r="BS51" s="42"/>
      <c r="BT51" s="42"/>
      <c r="BU51" s="42"/>
      <c r="BV51" s="42"/>
      <c r="BW51" s="42"/>
      <c r="BX51" s="42"/>
      <c r="BY51" s="42"/>
      <c r="BZ51" s="42"/>
      <c r="CA51" s="42"/>
      <c r="CB51" s="42"/>
      <c r="CC51" s="42"/>
      <c r="CD51" s="42"/>
      <c r="CE51" s="41"/>
      <c r="CF51" s="42"/>
      <c r="CG51" s="42"/>
      <c r="CH51" s="41"/>
      <c r="CI51" s="38"/>
      <c r="CJ51" s="9"/>
      <c r="CK51" s="9"/>
      <c r="CL51" s="9"/>
    </row>
    <row r="52" spans="1:90" x14ac:dyDescent="0.2">
      <c r="A52" s="95"/>
      <c r="B52" s="9"/>
      <c r="C52" s="38"/>
      <c r="D52" s="39"/>
      <c r="E52" s="40"/>
      <c r="F52" s="39"/>
      <c r="G52" s="39"/>
      <c r="H52" s="9"/>
      <c r="I52" s="38"/>
      <c r="J52" s="38"/>
      <c r="K52" s="39"/>
      <c r="L52" s="39"/>
      <c r="M52" s="39"/>
      <c r="N52" s="39"/>
      <c r="O52" s="40"/>
      <c r="P52" s="39"/>
      <c r="Q52" s="38"/>
      <c r="R52" s="38"/>
      <c r="S52" s="92"/>
      <c r="T52" s="92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93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94"/>
      <c r="AX52" s="94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9"/>
      <c r="BN52" s="41"/>
      <c r="BO52" s="41"/>
      <c r="BP52" s="41"/>
      <c r="BQ52" s="41"/>
      <c r="BR52" s="41"/>
      <c r="BS52" s="42"/>
      <c r="BT52" s="42"/>
      <c r="BU52" s="42"/>
      <c r="BV52" s="42"/>
      <c r="BW52" s="42"/>
      <c r="BX52" s="42"/>
      <c r="BY52" s="42"/>
      <c r="BZ52" s="42"/>
      <c r="CA52" s="42"/>
      <c r="CB52" s="42"/>
      <c r="CC52" s="42"/>
      <c r="CD52" s="42"/>
      <c r="CE52" s="41"/>
      <c r="CF52" s="42"/>
      <c r="CG52" s="42"/>
      <c r="CH52" s="41"/>
      <c r="CI52" s="38"/>
      <c r="CJ52" s="9"/>
      <c r="CK52" s="9"/>
      <c r="CL52" s="9"/>
    </row>
    <row r="53" spans="1:90" x14ac:dyDescent="0.2">
      <c r="A53" s="95"/>
      <c r="B53" s="9"/>
      <c r="C53" s="38"/>
      <c r="D53" s="39"/>
      <c r="E53" s="40"/>
      <c r="F53" s="39"/>
      <c r="G53" s="39"/>
      <c r="H53" s="9"/>
      <c r="I53" s="38"/>
      <c r="J53" s="38"/>
      <c r="K53" s="39"/>
      <c r="L53" s="39"/>
      <c r="M53" s="39"/>
      <c r="N53" s="39"/>
      <c r="O53" s="40"/>
      <c r="P53" s="39"/>
      <c r="Q53" s="38"/>
      <c r="R53" s="38"/>
      <c r="S53" s="92"/>
      <c r="T53" s="92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93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94"/>
      <c r="AX53" s="94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9"/>
      <c r="BN53" s="41"/>
      <c r="BO53" s="41"/>
      <c r="BP53" s="41"/>
      <c r="BQ53" s="41"/>
      <c r="BR53" s="41"/>
      <c r="BS53" s="42"/>
      <c r="BT53" s="42"/>
      <c r="BU53" s="42"/>
      <c r="BV53" s="42"/>
      <c r="BW53" s="42"/>
      <c r="BX53" s="42"/>
      <c r="BY53" s="42"/>
      <c r="BZ53" s="42"/>
      <c r="CA53" s="42"/>
      <c r="CB53" s="42"/>
      <c r="CC53" s="42"/>
      <c r="CD53" s="42"/>
      <c r="CE53" s="41"/>
      <c r="CF53" s="42"/>
      <c r="CG53" s="42"/>
      <c r="CH53" s="41"/>
      <c r="CI53" s="38"/>
      <c r="CJ53" s="9"/>
      <c r="CK53" s="9"/>
      <c r="CL53" s="9"/>
    </row>
    <row r="54" spans="1:90" x14ac:dyDescent="0.2">
      <c r="A54" s="95"/>
      <c r="B54" s="9"/>
      <c r="C54" s="38"/>
      <c r="D54" s="39"/>
      <c r="E54" s="40"/>
      <c r="F54" s="39"/>
      <c r="G54" s="39"/>
      <c r="H54" s="9"/>
      <c r="I54" s="38"/>
      <c r="J54" s="38"/>
      <c r="K54" s="39"/>
      <c r="L54" s="39"/>
      <c r="M54" s="39"/>
      <c r="N54" s="39"/>
      <c r="O54" s="40"/>
      <c r="P54" s="39"/>
      <c r="Q54" s="38"/>
      <c r="R54" s="38"/>
      <c r="S54" s="92"/>
      <c r="T54" s="92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93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94"/>
      <c r="AX54" s="94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9"/>
      <c r="BN54" s="41"/>
      <c r="BO54" s="41"/>
      <c r="BP54" s="41"/>
      <c r="BQ54" s="41"/>
      <c r="BR54" s="41"/>
      <c r="BS54" s="42"/>
      <c r="BT54" s="42"/>
      <c r="BU54" s="42"/>
      <c r="BV54" s="42"/>
      <c r="BW54" s="42"/>
      <c r="BX54" s="42"/>
      <c r="BY54" s="42"/>
      <c r="BZ54" s="42"/>
      <c r="CA54" s="42"/>
      <c r="CB54" s="42"/>
      <c r="CC54" s="42"/>
      <c r="CD54" s="42"/>
      <c r="CE54" s="41"/>
      <c r="CF54" s="42"/>
      <c r="CG54" s="42"/>
      <c r="CH54" s="41"/>
      <c r="CI54" s="38"/>
      <c r="CJ54" s="9"/>
      <c r="CK54" s="9"/>
      <c r="CL54" s="9"/>
    </row>
    <row r="55" spans="1:90" x14ac:dyDescent="0.2">
      <c r="A55" s="95"/>
      <c r="B55" s="9"/>
      <c r="C55" s="38"/>
      <c r="D55" s="39"/>
      <c r="E55" s="40"/>
      <c r="F55" s="39"/>
      <c r="G55" s="39"/>
      <c r="H55" s="9"/>
      <c r="I55" s="38"/>
      <c r="J55" s="38"/>
      <c r="K55" s="39"/>
      <c r="L55" s="39"/>
      <c r="M55" s="39"/>
      <c r="N55" s="39"/>
      <c r="O55" s="40"/>
      <c r="P55" s="39"/>
      <c r="Q55" s="38"/>
      <c r="R55" s="38"/>
      <c r="S55" s="92"/>
      <c r="T55" s="92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93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94"/>
      <c r="AX55" s="94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9"/>
      <c r="BN55" s="41"/>
      <c r="BO55" s="41"/>
      <c r="BP55" s="41"/>
      <c r="BQ55" s="41"/>
      <c r="BR55" s="41"/>
      <c r="BS55" s="42"/>
      <c r="BT55" s="42"/>
      <c r="BU55" s="42"/>
      <c r="BV55" s="42"/>
      <c r="BW55" s="42"/>
      <c r="BX55" s="42"/>
      <c r="BY55" s="42"/>
      <c r="BZ55" s="42"/>
      <c r="CA55" s="42"/>
      <c r="CB55" s="42"/>
      <c r="CC55" s="42"/>
      <c r="CD55" s="42"/>
      <c r="CE55" s="41"/>
      <c r="CF55" s="42"/>
      <c r="CG55" s="42"/>
      <c r="CH55" s="41"/>
      <c r="CI55" s="38"/>
      <c r="CJ55" s="9"/>
      <c r="CK55" s="9"/>
      <c r="CL55" s="9"/>
    </row>
    <row r="56" spans="1:90" x14ac:dyDescent="0.2">
      <c r="A56" s="95"/>
      <c r="B56" s="9"/>
      <c r="C56" s="38"/>
      <c r="D56" s="39"/>
      <c r="E56" s="40"/>
      <c r="F56" s="39"/>
      <c r="G56" s="39"/>
      <c r="H56" s="9"/>
      <c r="I56" s="38"/>
      <c r="J56" s="38"/>
      <c r="K56" s="39"/>
      <c r="L56" s="39"/>
      <c r="M56" s="39"/>
      <c r="N56" s="39"/>
      <c r="O56" s="40"/>
      <c r="P56" s="39"/>
      <c r="Q56" s="38"/>
      <c r="R56" s="38"/>
      <c r="S56" s="92"/>
      <c r="T56" s="92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93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94"/>
      <c r="AX56" s="94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9"/>
      <c r="BN56" s="41"/>
      <c r="BO56" s="41"/>
      <c r="BP56" s="41"/>
      <c r="BQ56" s="41"/>
      <c r="BR56" s="41"/>
      <c r="BS56" s="42"/>
      <c r="BT56" s="42"/>
      <c r="BU56" s="42"/>
      <c r="BV56" s="42"/>
      <c r="BW56" s="42"/>
      <c r="BX56" s="42"/>
      <c r="BY56" s="42"/>
      <c r="BZ56" s="42"/>
      <c r="CA56" s="42"/>
      <c r="CB56" s="42"/>
      <c r="CC56" s="42"/>
      <c r="CD56" s="42"/>
      <c r="CE56" s="41"/>
      <c r="CF56" s="42"/>
      <c r="CG56" s="42"/>
      <c r="CH56" s="41"/>
      <c r="CI56" s="38"/>
      <c r="CJ56" s="9"/>
      <c r="CK56" s="9"/>
      <c r="CL56" s="9"/>
    </row>
    <row r="57" spans="1:90" x14ac:dyDescent="0.2">
      <c r="A57" s="95"/>
      <c r="B57" s="9"/>
      <c r="C57" s="38"/>
      <c r="D57" s="39"/>
      <c r="E57" s="40"/>
      <c r="F57" s="39"/>
      <c r="G57" s="39"/>
      <c r="H57" s="9"/>
      <c r="I57" s="38"/>
      <c r="J57" s="38"/>
      <c r="K57" s="39"/>
      <c r="L57" s="39"/>
      <c r="M57" s="39"/>
      <c r="N57" s="39"/>
      <c r="O57" s="40"/>
      <c r="P57" s="39"/>
      <c r="Q57" s="38"/>
      <c r="R57" s="38"/>
      <c r="S57" s="92"/>
      <c r="T57" s="92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93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94"/>
      <c r="AX57" s="94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9"/>
      <c r="BN57" s="41"/>
      <c r="BO57" s="41"/>
      <c r="BP57" s="41"/>
      <c r="BQ57" s="41"/>
      <c r="BR57" s="41"/>
      <c r="BS57" s="42"/>
      <c r="BT57" s="42"/>
      <c r="BU57" s="42"/>
      <c r="BV57" s="42"/>
      <c r="BW57" s="42"/>
      <c r="BX57" s="42"/>
      <c r="BY57" s="42"/>
      <c r="BZ57" s="42"/>
      <c r="CA57" s="42"/>
      <c r="CB57" s="42"/>
      <c r="CC57" s="42"/>
      <c r="CD57" s="42"/>
      <c r="CE57" s="41"/>
      <c r="CF57" s="42"/>
      <c r="CG57" s="42"/>
      <c r="CH57" s="41"/>
      <c r="CI57" s="38"/>
      <c r="CJ57" s="9"/>
      <c r="CK57" s="9"/>
      <c r="CL57" s="9"/>
    </row>
    <row r="58" spans="1:90" x14ac:dyDescent="0.2">
      <c r="A58" s="95"/>
      <c r="B58" s="9"/>
      <c r="C58" s="38"/>
      <c r="D58" s="39"/>
      <c r="E58" s="40"/>
      <c r="F58" s="39"/>
      <c r="G58" s="39"/>
      <c r="H58" s="9"/>
      <c r="I58" s="38"/>
      <c r="J58" s="38"/>
      <c r="K58" s="39"/>
      <c r="L58" s="39"/>
      <c r="M58" s="39"/>
      <c r="N58" s="39"/>
      <c r="O58" s="40"/>
      <c r="P58" s="39"/>
      <c r="Q58" s="38"/>
      <c r="R58" s="38"/>
      <c r="S58" s="92"/>
      <c r="T58" s="92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93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94"/>
      <c r="AX58" s="94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9"/>
      <c r="BN58" s="41"/>
      <c r="BO58" s="41"/>
      <c r="BP58" s="41"/>
      <c r="BQ58" s="41"/>
      <c r="BR58" s="41"/>
      <c r="BS58" s="42"/>
      <c r="BT58" s="42"/>
      <c r="BU58" s="42"/>
      <c r="BV58" s="42"/>
      <c r="BW58" s="42"/>
      <c r="BX58" s="42"/>
      <c r="BY58" s="42"/>
      <c r="BZ58" s="42"/>
      <c r="CA58" s="42"/>
      <c r="CB58" s="42"/>
      <c r="CC58" s="42"/>
      <c r="CD58" s="42"/>
      <c r="CE58" s="41"/>
      <c r="CF58" s="42"/>
      <c r="CG58" s="42"/>
      <c r="CH58" s="41"/>
      <c r="CI58" s="38"/>
      <c r="CJ58" s="9"/>
      <c r="CK58" s="9"/>
      <c r="CL58" s="9"/>
    </row>
    <row r="59" spans="1:90" x14ac:dyDescent="0.2">
      <c r="A59" s="95"/>
      <c r="B59" s="9"/>
      <c r="C59" s="38"/>
      <c r="D59" s="39"/>
      <c r="E59" s="40"/>
      <c r="F59" s="39"/>
      <c r="G59" s="39"/>
      <c r="H59" s="9"/>
      <c r="I59" s="38"/>
      <c r="J59" s="38"/>
      <c r="K59" s="39"/>
      <c r="L59" s="39"/>
      <c r="M59" s="39"/>
      <c r="N59" s="39"/>
      <c r="O59" s="40"/>
      <c r="P59" s="39"/>
      <c r="Q59" s="38"/>
      <c r="R59" s="38"/>
      <c r="S59" s="92"/>
      <c r="T59" s="92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93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94"/>
      <c r="AX59" s="94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9"/>
      <c r="BN59" s="41"/>
      <c r="BO59" s="41"/>
      <c r="BP59" s="41"/>
      <c r="BQ59" s="41"/>
      <c r="BR59" s="41"/>
      <c r="BS59" s="42"/>
      <c r="BT59" s="42"/>
      <c r="BU59" s="42"/>
      <c r="BV59" s="42"/>
      <c r="BW59" s="42"/>
      <c r="BX59" s="42"/>
      <c r="BY59" s="42"/>
      <c r="BZ59" s="42"/>
      <c r="CA59" s="42"/>
      <c r="CB59" s="42"/>
      <c r="CC59" s="42"/>
      <c r="CD59" s="42"/>
      <c r="CE59" s="41"/>
      <c r="CF59" s="42"/>
      <c r="CG59" s="42"/>
      <c r="CH59" s="41"/>
      <c r="CI59" s="38"/>
      <c r="CJ59" s="9"/>
      <c r="CK59" s="9"/>
      <c r="CL59" s="9"/>
    </row>
    <row r="60" spans="1:90" x14ac:dyDescent="0.2">
      <c r="A60" s="95"/>
      <c r="B60" s="9"/>
      <c r="C60" s="38"/>
      <c r="D60" s="39"/>
      <c r="E60" s="40"/>
      <c r="F60" s="39"/>
      <c r="G60" s="39"/>
      <c r="H60" s="9"/>
      <c r="I60" s="38"/>
      <c r="J60" s="38"/>
      <c r="K60" s="39"/>
      <c r="L60" s="39"/>
      <c r="M60" s="39"/>
      <c r="N60" s="39"/>
      <c r="O60" s="40"/>
      <c r="P60" s="39"/>
      <c r="Q60" s="38"/>
      <c r="R60" s="38"/>
      <c r="S60" s="92"/>
      <c r="T60" s="92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93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94"/>
      <c r="AX60" s="94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9"/>
      <c r="BN60" s="41"/>
      <c r="BO60" s="41"/>
      <c r="BP60" s="41"/>
      <c r="BQ60" s="41"/>
      <c r="BR60" s="41"/>
      <c r="BS60" s="42"/>
      <c r="BT60" s="42"/>
      <c r="BU60" s="42"/>
      <c r="BV60" s="42"/>
      <c r="BW60" s="42"/>
      <c r="BX60" s="42"/>
      <c r="BY60" s="42"/>
      <c r="BZ60" s="42"/>
      <c r="CA60" s="42"/>
      <c r="CB60" s="42"/>
      <c r="CC60" s="42"/>
      <c r="CD60" s="42"/>
      <c r="CE60" s="41"/>
      <c r="CF60" s="42"/>
      <c r="CG60" s="42"/>
      <c r="CH60" s="41"/>
      <c r="CI60" s="38"/>
      <c r="CJ60" s="9"/>
      <c r="CK60" s="9"/>
      <c r="CL60" s="9"/>
    </row>
    <row r="61" spans="1:90" x14ac:dyDescent="0.2">
      <c r="A61" s="95"/>
      <c r="B61" s="9"/>
      <c r="C61" s="38"/>
      <c r="D61" s="39"/>
      <c r="E61" s="40"/>
      <c r="F61" s="39"/>
      <c r="G61" s="39"/>
      <c r="H61" s="9"/>
      <c r="I61" s="38"/>
      <c r="J61" s="38"/>
      <c r="K61" s="39"/>
      <c r="L61" s="39"/>
      <c r="M61" s="39"/>
      <c r="N61" s="39"/>
      <c r="O61" s="40"/>
      <c r="P61" s="39"/>
      <c r="Q61" s="38"/>
      <c r="R61" s="38"/>
      <c r="S61" s="92"/>
      <c r="T61" s="92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93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94"/>
      <c r="AX61" s="94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9"/>
      <c r="BN61" s="41"/>
      <c r="BO61" s="41"/>
      <c r="BP61" s="41"/>
      <c r="BQ61" s="41"/>
      <c r="BR61" s="41"/>
      <c r="BS61" s="42"/>
      <c r="BT61" s="42"/>
      <c r="BU61" s="42"/>
      <c r="BV61" s="42"/>
      <c r="BW61" s="42"/>
      <c r="BX61" s="42"/>
      <c r="BY61" s="42"/>
      <c r="BZ61" s="42"/>
      <c r="CA61" s="42"/>
      <c r="CB61" s="42"/>
      <c r="CC61" s="42"/>
      <c r="CD61" s="42"/>
      <c r="CE61" s="41"/>
      <c r="CF61" s="42"/>
      <c r="CG61" s="42"/>
      <c r="CH61" s="41"/>
      <c r="CI61" s="38"/>
      <c r="CJ61" s="9"/>
      <c r="CK61" s="9"/>
      <c r="CL61" s="9"/>
    </row>
    <row r="62" spans="1:90" x14ac:dyDescent="0.2">
      <c r="A62" s="95"/>
      <c r="B62" s="9"/>
      <c r="C62" s="38"/>
      <c r="D62" s="39"/>
      <c r="E62" s="40"/>
      <c r="F62" s="39"/>
      <c r="G62" s="39"/>
      <c r="H62" s="9"/>
      <c r="I62" s="38"/>
      <c r="J62" s="38"/>
      <c r="K62" s="39"/>
      <c r="L62" s="39"/>
      <c r="M62" s="39"/>
      <c r="N62" s="39"/>
      <c r="O62" s="40"/>
      <c r="P62" s="39"/>
      <c r="Q62" s="38"/>
      <c r="R62" s="38"/>
      <c r="S62" s="92"/>
      <c r="T62" s="92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93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94"/>
      <c r="AX62" s="94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9"/>
      <c r="BN62" s="41"/>
      <c r="BO62" s="41"/>
      <c r="BP62" s="41"/>
      <c r="BQ62" s="41"/>
      <c r="BR62" s="41"/>
      <c r="BS62" s="42"/>
      <c r="BT62" s="42"/>
      <c r="BU62" s="42"/>
      <c r="BV62" s="42"/>
      <c r="BW62" s="42"/>
      <c r="BX62" s="42"/>
      <c r="BY62" s="42"/>
      <c r="BZ62" s="42"/>
      <c r="CA62" s="42"/>
      <c r="CB62" s="42"/>
      <c r="CC62" s="42"/>
      <c r="CD62" s="42"/>
      <c r="CE62" s="41"/>
      <c r="CF62" s="42"/>
      <c r="CG62" s="42"/>
      <c r="CH62" s="41"/>
      <c r="CI62" s="38"/>
      <c r="CJ62" s="9"/>
      <c r="CK62" s="9"/>
      <c r="CL62" s="9"/>
    </row>
    <row r="63" spans="1:90" x14ac:dyDescent="0.2">
      <c r="A63" s="95"/>
      <c r="B63" s="9"/>
      <c r="C63" s="38"/>
      <c r="D63" s="39"/>
      <c r="E63" s="40"/>
      <c r="F63" s="39"/>
      <c r="G63" s="39"/>
      <c r="H63" s="9"/>
      <c r="I63" s="38"/>
      <c r="J63" s="38"/>
      <c r="K63" s="39"/>
      <c r="L63" s="39"/>
      <c r="M63" s="39"/>
      <c r="N63" s="39"/>
      <c r="O63" s="40"/>
      <c r="P63" s="39"/>
      <c r="Q63" s="38"/>
      <c r="R63" s="38"/>
      <c r="S63" s="92"/>
      <c r="T63" s="92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93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94"/>
      <c r="AX63" s="94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9"/>
      <c r="BN63" s="41"/>
      <c r="BO63" s="41"/>
      <c r="BP63" s="41"/>
      <c r="BQ63" s="41"/>
      <c r="BR63" s="41"/>
      <c r="BS63" s="42"/>
      <c r="BT63" s="42"/>
      <c r="BU63" s="42"/>
      <c r="BV63" s="42"/>
      <c r="BW63" s="42"/>
      <c r="BX63" s="42"/>
      <c r="BY63" s="42"/>
      <c r="BZ63" s="42"/>
      <c r="CA63" s="42"/>
      <c r="CB63" s="42"/>
      <c r="CC63" s="42"/>
      <c r="CD63" s="42"/>
      <c r="CE63" s="41"/>
      <c r="CF63" s="42"/>
      <c r="CG63" s="42"/>
      <c r="CH63" s="41"/>
      <c r="CI63" s="38"/>
      <c r="CJ63" s="9"/>
      <c r="CK63" s="9"/>
      <c r="CL63" s="9"/>
    </row>
    <row r="64" spans="1:90" x14ac:dyDescent="0.2">
      <c r="A64" s="95"/>
      <c r="B64" s="9"/>
      <c r="C64" s="38"/>
      <c r="D64" s="39"/>
      <c r="E64" s="40"/>
      <c r="F64" s="39"/>
      <c r="G64" s="39"/>
      <c r="H64" s="9"/>
      <c r="I64" s="38"/>
      <c r="J64" s="38"/>
      <c r="K64" s="39"/>
      <c r="L64" s="39"/>
      <c r="M64" s="39"/>
      <c r="N64" s="39"/>
      <c r="O64" s="40"/>
      <c r="P64" s="39"/>
      <c r="Q64" s="38"/>
      <c r="R64" s="38"/>
      <c r="S64" s="92"/>
      <c r="T64" s="92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93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94"/>
      <c r="AX64" s="94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9"/>
      <c r="BN64" s="41"/>
      <c r="BO64" s="41"/>
      <c r="BP64" s="41"/>
      <c r="BQ64" s="41"/>
      <c r="BR64" s="41"/>
      <c r="BS64" s="42"/>
      <c r="BT64" s="42"/>
      <c r="BU64" s="42"/>
      <c r="BV64" s="42"/>
      <c r="BW64" s="42"/>
      <c r="BX64" s="42"/>
      <c r="BY64" s="42"/>
      <c r="BZ64" s="42"/>
      <c r="CA64" s="42"/>
      <c r="CB64" s="42"/>
      <c r="CC64" s="42"/>
      <c r="CD64" s="42"/>
      <c r="CE64" s="41"/>
      <c r="CF64" s="42"/>
      <c r="CG64" s="42"/>
      <c r="CH64" s="41"/>
      <c r="CI64" s="38"/>
      <c r="CJ64" s="9"/>
      <c r="CK64" s="9"/>
      <c r="CL64" s="9"/>
    </row>
    <row r="65" spans="1:90" x14ac:dyDescent="0.2">
      <c r="A65" s="95"/>
      <c r="B65" s="9"/>
      <c r="C65" s="38"/>
      <c r="D65" s="39"/>
      <c r="E65" s="40"/>
      <c r="F65" s="39"/>
      <c r="G65" s="39"/>
      <c r="H65" s="9"/>
      <c r="I65" s="38"/>
      <c r="J65" s="38"/>
      <c r="K65" s="39"/>
      <c r="L65" s="39"/>
      <c r="M65" s="39"/>
      <c r="N65" s="39"/>
      <c r="O65" s="40"/>
      <c r="P65" s="39"/>
      <c r="Q65" s="38"/>
      <c r="R65" s="38"/>
      <c r="S65" s="92"/>
      <c r="T65" s="92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93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94"/>
      <c r="AX65" s="94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9"/>
      <c r="BN65" s="41"/>
      <c r="BO65" s="41"/>
      <c r="BP65" s="41"/>
      <c r="BQ65" s="41"/>
      <c r="BR65" s="41"/>
      <c r="BS65" s="42"/>
      <c r="BT65" s="42"/>
      <c r="BU65" s="42"/>
      <c r="BV65" s="42"/>
      <c r="BW65" s="42"/>
      <c r="BX65" s="42"/>
      <c r="BY65" s="42"/>
      <c r="BZ65" s="42"/>
      <c r="CA65" s="42"/>
      <c r="CB65" s="42"/>
      <c r="CC65" s="42"/>
      <c r="CD65" s="42"/>
      <c r="CE65" s="41"/>
      <c r="CF65" s="42"/>
      <c r="CG65" s="42"/>
      <c r="CH65" s="41"/>
      <c r="CI65" s="38"/>
      <c r="CJ65" s="9"/>
      <c r="CK65" s="9"/>
      <c r="CL65" s="9"/>
    </row>
    <row r="66" spans="1:90" x14ac:dyDescent="0.2">
      <c r="A66" s="95"/>
      <c r="B66" s="9"/>
      <c r="C66" s="38"/>
      <c r="D66" s="39"/>
      <c r="E66" s="40"/>
      <c r="F66" s="39"/>
      <c r="G66" s="39"/>
      <c r="H66" s="9"/>
      <c r="I66" s="38"/>
      <c r="J66" s="38"/>
      <c r="K66" s="39"/>
      <c r="L66" s="39"/>
      <c r="M66" s="39"/>
      <c r="N66" s="39"/>
      <c r="O66" s="40"/>
      <c r="P66" s="39"/>
      <c r="Q66" s="38"/>
      <c r="R66" s="38"/>
      <c r="S66" s="92"/>
      <c r="T66" s="92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93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94"/>
      <c r="AX66" s="94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9"/>
      <c r="BN66" s="41"/>
      <c r="BO66" s="41"/>
      <c r="BP66" s="41"/>
      <c r="BQ66" s="41"/>
      <c r="BR66" s="41"/>
      <c r="BS66" s="42"/>
      <c r="BT66" s="42"/>
      <c r="BU66" s="42"/>
      <c r="BV66" s="42"/>
      <c r="BW66" s="42"/>
      <c r="BX66" s="42"/>
      <c r="BY66" s="42"/>
      <c r="BZ66" s="42"/>
      <c r="CA66" s="42"/>
      <c r="CB66" s="42"/>
      <c r="CC66" s="42"/>
      <c r="CD66" s="42"/>
      <c r="CE66" s="41"/>
      <c r="CF66" s="42"/>
      <c r="CG66" s="42"/>
      <c r="CH66" s="41"/>
      <c r="CI66" s="38"/>
      <c r="CJ66" s="9"/>
      <c r="CK66" s="9"/>
      <c r="CL66" s="9"/>
    </row>
    <row r="67" spans="1:90" x14ac:dyDescent="0.2">
      <c r="A67" s="95"/>
      <c r="B67" s="9"/>
      <c r="C67" s="38"/>
      <c r="D67" s="39"/>
      <c r="E67" s="40"/>
      <c r="F67" s="39"/>
      <c r="G67" s="39"/>
      <c r="H67" s="9"/>
      <c r="I67" s="38"/>
      <c r="J67" s="38"/>
      <c r="K67" s="39"/>
      <c r="L67" s="39"/>
      <c r="M67" s="39"/>
      <c r="N67" s="39"/>
      <c r="O67" s="40"/>
      <c r="P67" s="39"/>
      <c r="Q67" s="38"/>
      <c r="R67" s="38"/>
      <c r="S67" s="92"/>
      <c r="T67" s="92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93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94"/>
      <c r="AX67" s="94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9"/>
      <c r="BN67" s="41"/>
      <c r="BO67" s="41"/>
      <c r="BP67" s="41"/>
      <c r="BQ67" s="41"/>
      <c r="BR67" s="41"/>
      <c r="BS67" s="42"/>
      <c r="BT67" s="42"/>
      <c r="BU67" s="42"/>
      <c r="BV67" s="42"/>
      <c r="BW67" s="42"/>
      <c r="BX67" s="42"/>
      <c r="BY67" s="42"/>
      <c r="BZ67" s="42"/>
      <c r="CA67" s="42"/>
      <c r="CB67" s="42"/>
      <c r="CC67" s="42"/>
      <c r="CD67" s="42"/>
      <c r="CE67" s="41"/>
      <c r="CF67" s="42"/>
      <c r="CG67" s="42"/>
      <c r="CH67" s="41"/>
      <c r="CI67" s="38"/>
      <c r="CJ67" s="9"/>
      <c r="CK67" s="9"/>
      <c r="CL67" s="9"/>
    </row>
    <row r="68" spans="1:90" x14ac:dyDescent="0.2">
      <c r="A68" s="95"/>
      <c r="B68" s="9"/>
      <c r="C68" s="38"/>
      <c r="D68" s="39"/>
      <c r="E68" s="40"/>
      <c r="F68" s="39"/>
      <c r="G68" s="39"/>
      <c r="H68" s="9"/>
      <c r="I68" s="38"/>
      <c r="J68" s="38"/>
      <c r="K68" s="39"/>
      <c r="L68" s="39"/>
      <c r="M68" s="39"/>
      <c r="N68" s="39"/>
      <c r="O68" s="40"/>
      <c r="P68" s="39"/>
      <c r="Q68" s="38"/>
      <c r="R68" s="38"/>
      <c r="S68" s="92"/>
      <c r="T68" s="92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93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94"/>
      <c r="AX68" s="94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9"/>
      <c r="BN68" s="41"/>
      <c r="BO68" s="41"/>
      <c r="BP68" s="41"/>
      <c r="BQ68" s="41"/>
      <c r="BR68" s="41"/>
      <c r="BS68" s="42"/>
      <c r="BT68" s="42"/>
      <c r="BU68" s="42"/>
      <c r="BV68" s="42"/>
      <c r="BW68" s="42"/>
      <c r="BX68" s="42"/>
      <c r="BY68" s="42"/>
      <c r="BZ68" s="42"/>
      <c r="CA68" s="42"/>
      <c r="CB68" s="42"/>
      <c r="CC68" s="42"/>
      <c r="CD68" s="42"/>
      <c r="CE68" s="41"/>
      <c r="CF68" s="42"/>
      <c r="CG68" s="42"/>
      <c r="CH68" s="41"/>
      <c r="CI68" s="38"/>
      <c r="CJ68" s="9"/>
      <c r="CK68" s="9"/>
      <c r="CL68" s="9"/>
    </row>
    <row r="69" spans="1:90" x14ac:dyDescent="0.2">
      <c r="A69" s="95"/>
      <c r="B69" s="9"/>
      <c r="C69" s="38"/>
      <c r="D69" s="39"/>
      <c r="E69" s="40"/>
      <c r="F69" s="39"/>
      <c r="G69" s="39"/>
      <c r="H69" s="9"/>
      <c r="I69" s="38"/>
      <c r="J69" s="38"/>
      <c r="K69" s="39"/>
      <c r="L69" s="39"/>
      <c r="M69" s="39"/>
      <c r="N69" s="39"/>
      <c r="O69" s="40"/>
      <c r="P69" s="39"/>
      <c r="Q69" s="38"/>
      <c r="R69" s="38"/>
      <c r="S69" s="92"/>
      <c r="T69" s="92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93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94"/>
      <c r="AX69" s="94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9"/>
      <c r="BN69" s="41"/>
      <c r="BO69" s="41"/>
      <c r="BP69" s="41"/>
      <c r="BQ69" s="41"/>
      <c r="BR69" s="41"/>
      <c r="BS69" s="42"/>
      <c r="BT69" s="42"/>
      <c r="BU69" s="42"/>
      <c r="BV69" s="42"/>
      <c r="BW69" s="42"/>
      <c r="BX69" s="42"/>
      <c r="BY69" s="42"/>
      <c r="BZ69" s="42"/>
      <c r="CA69" s="42"/>
      <c r="CB69" s="42"/>
      <c r="CC69" s="42"/>
      <c r="CD69" s="42"/>
      <c r="CE69" s="41"/>
      <c r="CF69" s="42"/>
      <c r="CG69" s="42"/>
      <c r="CH69" s="41"/>
      <c r="CI69" s="38"/>
      <c r="CJ69" s="9"/>
      <c r="CK69" s="9"/>
      <c r="CL69" s="9"/>
    </row>
    <row r="70" spans="1:90" x14ac:dyDescent="0.2">
      <c r="A70" s="95"/>
      <c r="B70" s="9"/>
      <c r="C70" s="38"/>
      <c r="D70" s="39"/>
      <c r="E70" s="40"/>
      <c r="F70" s="39"/>
      <c r="G70" s="39"/>
      <c r="H70" s="9"/>
      <c r="I70" s="38"/>
      <c r="J70" s="38"/>
      <c r="K70" s="39"/>
      <c r="L70" s="39"/>
      <c r="M70" s="39"/>
      <c r="N70" s="39"/>
      <c r="O70" s="40"/>
      <c r="P70" s="39"/>
      <c r="Q70" s="38"/>
      <c r="R70" s="38"/>
      <c r="S70" s="92"/>
      <c r="T70" s="92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93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94"/>
      <c r="AX70" s="94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9"/>
      <c r="BN70" s="41"/>
      <c r="BO70" s="41"/>
      <c r="BP70" s="41"/>
      <c r="BQ70" s="41"/>
      <c r="BR70" s="41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41"/>
      <c r="CF70" s="42"/>
      <c r="CG70" s="42"/>
      <c r="CH70" s="41"/>
      <c r="CI70" s="38"/>
      <c r="CJ70" s="9"/>
      <c r="CK70" s="9"/>
      <c r="CL70" s="9"/>
    </row>
    <row r="71" spans="1:90" x14ac:dyDescent="0.2">
      <c r="A71" s="95"/>
      <c r="B71" s="9"/>
      <c r="C71" s="38"/>
      <c r="D71" s="39"/>
      <c r="E71" s="40"/>
      <c r="F71" s="39"/>
      <c r="G71" s="39"/>
      <c r="H71" s="9"/>
      <c r="I71" s="38"/>
      <c r="J71" s="38"/>
      <c r="K71" s="39"/>
      <c r="L71" s="39"/>
      <c r="M71" s="39"/>
      <c r="N71" s="39"/>
      <c r="O71" s="40"/>
      <c r="P71" s="39"/>
      <c r="Q71" s="38"/>
      <c r="R71" s="38"/>
      <c r="S71" s="92"/>
      <c r="T71" s="92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93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94"/>
      <c r="AX71" s="94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9"/>
      <c r="BN71" s="41"/>
      <c r="BO71" s="41"/>
      <c r="BP71" s="41"/>
      <c r="BQ71" s="41"/>
      <c r="BR71" s="41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41"/>
      <c r="CF71" s="42"/>
      <c r="CG71" s="42"/>
      <c r="CH71" s="41"/>
      <c r="CI71" s="38"/>
      <c r="CJ71" s="9"/>
      <c r="CK71" s="9"/>
      <c r="CL71" s="9"/>
    </row>
    <row r="72" spans="1:90" x14ac:dyDescent="0.2">
      <c r="A72" s="95"/>
      <c r="B72" s="9"/>
      <c r="C72" s="38"/>
      <c r="D72" s="39"/>
      <c r="E72" s="40"/>
      <c r="F72" s="39"/>
      <c r="G72" s="39"/>
      <c r="H72" s="9"/>
      <c r="I72" s="38"/>
      <c r="J72" s="38"/>
      <c r="K72" s="39"/>
      <c r="L72" s="39"/>
      <c r="M72" s="39"/>
      <c r="N72" s="39"/>
      <c r="O72" s="40"/>
      <c r="P72" s="39"/>
      <c r="Q72" s="38"/>
      <c r="R72" s="38"/>
      <c r="S72" s="92"/>
      <c r="T72" s="92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93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94"/>
      <c r="AX72" s="94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9"/>
      <c r="BN72" s="41"/>
      <c r="BO72" s="41"/>
      <c r="BP72" s="41"/>
      <c r="BQ72" s="41"/>
      <c r="BR72" s="41"/>
      <c r="BS72" s="42"/>
      <c r="BT72" s="42"/>
      <c r="BU72" s="42"/>
      <c r="BV72" s="42"/>
      <c r="BW72" s="42"/>
      <c r="BX72" s="42"/>
      <c r="BY72" s="42"/>
      <c r="BZ72" s="42"/>
      <c r="CA72" s="42"/>
      <c r="CB72" s="42"/>
      <c r="CC72" s="42"/>
      <c r="CD72" s="42"/>
      <c r="CE72" s="41"/>
      <c r="CF72" s="42"/>
      <c r="CG72" s="42"/>
      <c r="CH72" s="41"/>
      <c r="CI72" s="38"/>
      <c r="CJ72" s="9"/>
      <c r="CK72" s="9"/>
      <c r="CL72" s="9"/>
    </row>
    <row r="73" spans="1:90" x14ac:dyDescent="0.2">
      <c r="A73" s="95"/>
      <c r="B73" s="9"/>
      <c r="C73" s="38"/>
      <c r="D73" s="39"/>
      <c r="E73" s="40"/>
      <c r="F73" s="39"/>
      <c r="G73" s="39"/>
      <c r="H73" s="9"/>
      <c r="I73" s="38"/>
      <c r="J73" s="38"/>
      <c r="K73" s="39"/>
      <c r="L73" s="39"/>
      <c r="M73" s="39"/>
      <c r="N73" s="39"/>
      <c r="O73" s="40"/>
      <c r="P73" s="39"/>
      <c r="Q73" s="38"/>
      <c r="R73" s="38"/>
      <c r="S73" s="92"/>
      <c r="T73" s="92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93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94"/>
      <c r="AX73" s="94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9"/>
      <c r="BN73" s="41"/>
      <c r="BO73" s="41"/>
      <c r="BP73" s="41"/>
      <c r="BQ73" s="41"/>
      <c r="BR73" s="41"/>
      <c r="BS73" s="42"/>
      <c r="BT73" s="42"/>
      <c r="BU73" s="42"/>
      <c r="BV73" s="42"/>
      <c r="BW73" s="42"/>
      <c r="BX73" s="42"/>
      <c r="BY73" s="42"/>
      <c r="BZ73" s="42"/>
      <c r="CA73" s="42"/>
      <c r="CB73" s="42"/>
      <c r="CC73" s="42"/>
      <c r="CD73" s="42"/>
      <c r="CE73" s="41"/>
      <c r="CF73" s="42"/>
      <c r="CG73" s="42"/>
      <c r="CH73" s="41"/>
      <c r="CI73" s="38"/>
      <c r="CJ73" s="9"/>
      <c r="CK73" s="9"/>
      <c r="CL73" s="9"/>
    </row>
    <row r="74" spans="1:90" x14ac:dyDescent="0.2">
      <c r="A74" s="95"/>
      <c r="B74" s="9"/>
      <c r="C74" s="38"/>
      <c r="D74" s="39"/>
      <c r="E74" s="40"/>
      <c r="F74" s="39"/>
      <c r="G74" s="39"/>
      <c r="H74" s="9"/>
      <c r="I74" s="38"/>
      <c r="J74" s="38"/>
      <c r="K74" s="39"/>
      <c r="L74" s="39"/>
      <c r="M74" s="39"/>
      <c r="N74" s="39"/>
      <c r="O74" s="40"/>
      <c r="P74" s="39"/>
      <c r="Q74" s="38"/>
      <c r="R74" s="38"/>
      <c r="S74" s="92"/>
      <c r="T74" s="92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93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94"/>
      <c r="AX74" s="94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9"/>
      <c r="BN74" s="41"/>
      <c r="BO74" s="41"/>
      <c r="BP74" s="41"/>
      <c r="BQ74" s="41"/>
      <c r="BR74" s="41"/>
      <c r="BS74" s="42"/>
      <c r="BT74" s="42"/>
      <c r="BU74" s="42"/>
      <c r="BV74" s="42"/>
      <c r="BW74" s="42"/>
      <c r="BX74" s="42"/>
      <c r="BY74" s="42"/>
      <c r="BZ74" s="42"/>
      <c r="CA74" s="42"/>
      <c r="CB74" s="42"/>
      <c r="CC74" s="42"/>
      <c r="CD74" s="42"/>
      <c r="CE74" s="41"/>
      <c r="CF74" s="42"/>
      <c r="CG74" s="42"/>
      <c r="CH74" s="41"/>
      <c r="CI74" s="38"/>
      <c r="CJ74" s="9"/>
      <c r="CK74" s="9"/>
      <c r="CL74" s="9"/>
    </row>
    <row r="75" spans="1:90" x14ac:dyDescent="0.2">
      <c r="A75" s="95"/>
      <c r="B75" s="9"/>
      <c r="C75" s="38"/>
      <c r="D75" s="39"/>
      <c r="E75" s="40"/>
      <c r="F75" s="39"/>
      <c r="G75" s="39"/>
      <c r="H75" s="9"/>
      <c r="I75" s="38"/>
      <c r="J75" s="38"/>
      <c r="K75" s="39"/>
      <c r="L75" s="39"/>
      <c r="M75" s="39"/>
      <c r="N75" s="39"/>
      <c r="O75" s="40"/>
      <c r="P75" s="39"/>
      <c r="Q75" s="38"/>
      <c r="R75" s="38"/>
      <c r="S75" s="92"/>
      <c r="T75" s="92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93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94"/>
      <c r="AX75" s="94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9"/>
      <c r="BN75" s="41"/>
      <c r="BO75" s="41"/>
      <c r="BP75" s="41"/>
      <c r="BQ75" s="41"/>
      <c r="BR75" s="41"/>
      <c r="BS75" s="42"/>
      <c r="BT75" s="42"/>
      <c r="BU75" s="42"/>
      <c r="BV75" s="42"/>
      <c r="BW75" s="42"/>
      <c r="BX75" s="42"/>
      <c r="BY75" s="42"/>
      <c r="BZ75" s="42"/>
      <c r="CA75" s="42"/>
      <c r="CB75" s="42"/>
      <c r="CC75" s="42"/>
      <c r="CD75" s="42"/>
      <c r="CE75" s="41"/>
      <c r="CF75" s="42"/>
      <c r="CG75" s="42"/>
      <c r="CH75" s="41"/>
      <c r="CI75" s="38"/>
      <c r="CJ75" s="9"/>
      <c r="CK75" s="9"/>
      <c r="CL75" s="9"/>
    </row>
    <row r="76" spans="1:90" x14ac:dyDescent="0.2">
      <c r="A76" s="95"/>
      <c r="B76" s="9"/>
      <c r="C76" s="38"/>
      <c r="D76" s="39"/>
      <c r="E76" s="40"/>
      <c r="F76" s="39"/>
      <c r="G76" s="39"/>
      <c r="H76" s="9"/>
      <c r="I76" s="38"/>
      <c r="J76" s="38"/>
      <c r="K76" s="39"/>
      <c r="L76" s="39"/>
      <c r="M76" s="39"/>
      <c r="N76" s="39"/>
      <c r="O76" s="40"/>
      <c r="P76" s="39"/>
      <c r="Q76" s="38"/>
      <c r="R76" s="38"/>
      <c r="S76" s="92"/>
      <c r="T76" s="92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93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94"/>
      <c r="AX76" s="94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9"/>
      <c r="BN76" s="41"/>
      <c r="BO76" s="41"/>
      <c r="BP76" s="41"/>
      <c r="BQ76" s="41"/>
      <c r="BR76" s="41"/>
      <c r="BS76" s="42"/>
      <c r="BT76" s="42"/>
      <c r="BU76" s="42"/>
      <c r="BV76" s="42"/>
      <c r="BW76" s="42"/>
      <c r="BX76" s="42"/>
      <c r="BY76" s="42"/>
      <c r="BZ76" s="42"/>
      <c r="CA76" s="42"/>
      <c r="CB76" s="42"/>
      <c r="CC76" s="42"/>
      <c r="CD76" s="42"/>
      <c r="CE76" s="41"/>
      <c r="CF76" s="42"/>
      <c r="CG76" s="42"/>
      <c r="CH76" s="41"/>
      <c r="CI76" s="38"/>
      <c r="CJ76" s="9"/>
      <c r="CK76" s="9"/>
      <c r="CL76" s="9"/>
    </row>
    <row r="77" spans="1:90" x14ac:dyDescent="0.2">
      <c r="A77" s="95"/>
      <c r="B77" s="9"/>
      <c r="C77" s="38"/>
      <c r="D77" s="39"/>
      <c r="E77" s="40"/>
      <c r="F77" s="39"/>
      <c r="G77" s="39"/>
      <c r="H77" s="9"/>
      <c r="I77" s="38"/>
      <c r="J77" s="38"/>
      <c r="K77" s="39"/>
      <c r="L77" s="39"/>
      <c r="M77" s="39"/>
      <c r="N77" s="39"/>
      <c r="O77" s="40"/>
      <c r="P77" s="39"/>
      <c r="Q77" s="38"/>
      <c r="R77" s="38"/>
      <c r="S77" s="92"/>
      <c r="T77" s="92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93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94"/>
      <c r="AX77" s="94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9"/>
      <c r="BN77" s="41"/>
      <c r="BO77" s="41"/>
      <c r="BP77" s="41"/>
      <c r="BQ77" s="41"/>
      <c r="BR77" s="41"/>
      <c r="BS77" s="42"/>
      <c r="BT77" s="42"/>
      <c r="BU77" s="42"/>
      <c r="BV77" s="42"/>
      <c r="BW77" s="42"/>
      <c r="BX77" s="42"/>
      <c r="BY77" s="42"/>
      <c r="BZ77" s="42"/>
      <c r="CA77" s="42"/>
      <c r="CB77" s="42"/>
      <c r="CC77" s="42"/>
      <c r="CD77" s="42"/>
      <c r="CE77" s="41"/>
      <c r="CF77" s="42"/>
      <c r="CG77" s="42"/>
      <c r="CH77" s="41"/>
      <c r="CI77" s="38"/>
      <c r="CJ77" s="9"/>
      <c r="CK77" s="9"/>
      <c r="CL77" s="9"/>
    </row>
    <row r="78" spans="1:90" x14ac:dyDescent="0.2">
      <c r="A78" s="95"/>
      <c r="B78" s="9"/>
      <c r="C78" s="38"/>
      <c r="D78" s="39"/>
      <c r="E78" s="40"/>
      <c r="F78" s="39"/>
      <c r="G78" s="39"/>
      <c r="H78" s="9"/>
      <c r="I78" s="38"/>
      <c r="J78" s="38"/>
      <c r="K78" s="39"/>
      <c r="L78" s="39"/>
      <c r="M78" s="39"/>
      <c r="N78" s="39"/>
      <c r="O78" s="40"/>
      <c r="P78" s="39"/>
      <c r="Q78" s="38"/>
      <c r="R78" s="38"/>
      <c r="S78" s="92"/>
      <c r="T78" s="92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93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94"/>
      <c r="AX78" s="94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9"/>
      <c r="BN78" s="41"/>
      <c r="BO78" s="41"/>
      <c r="BP78" s="41"/>
      <c r="BQ78" s="41"/>
      <c r="BR78" s="41"/>
      <c r="BS78" s="42"/>
      <c r="BT78" s="42"/>
      <c r="BU78" s="42"/>
      <c r="BV78" s="42"/>
      <c r="BW78" s="42"/>
      <c r="BX78" s="42"/>
      <c r="BY78" s="42"/>
      <c r="BZ78" s="42"/>
      <c r="CA78" s="42"/>
      <c r="CB78" s="42"/>
      <c r="CC78" s="42"/>
      <c r="CD78" s="42"/>
      <c r="CE78" s="41"/>
      <c r="CF78" s="42"/>
      <c r="CG78" s="42"/>
      <c r="CH78" s="41"/>
      <c r="CI78" s="38"/>
      <c r="CJ78" s="9"/>
      <c r="CK78" s="9"/>
      <c r="CL78" s="9"/>
    </row>
    <row r="79" spans="1:90" x14ac:dyDescent="0.2">
      <c r="A79" s="95"/>
      <c r="B79" s="9"/>
      <c r="C79" s="38"/>
      <c r="D79" s="39"/>
      <c r="E79" s="40"/>
      <c r="F79" s="39"/>
      <c r="G79" s="39"/>
      <c r="H79" s="9"/>
      <c r="I79" s="38"/>
      <c r="J79" s="38"/>
      <c r="K79" s="39"/>
      <c r="L79" s="39"/>
      <c r="M79" s="39"/>
      <c r="N79" s="39"/>
      <c r="O79" s="40"/>
      <c r="P79" s="39"/>
      <c r="Q79" s="38"/>
      <c r="R79" s="38"/>
      <c r="S79" s="92"/>
      <c r="T79" s="92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93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94"/>
      <c r="AX79" s="94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9"/>
      <c r="BN79" s="41"/>
      <c r="BO79" s="41"/>
      <c r="BP79" s="41"/>
      <c r="BQ79" s="41"/>
      <c r="BR79" s="41"/>
      <c r="BS79" s="42"/>
      <c r="BT79" s="42"/>
      <c r="BU79" s="42"/>
      <c r="BV79" s="42"/>
      <c r="BW79" s="42"/>
      <c r="BX79" s="42"/>
      <c r="BY79" s="42"/>
      <c r="BZ79" s="42"/>
      <c r="CA79" s="42"/>
      <c r="CB79" s="42"/>
      <c r="CC79" s="42"/>
      <c r="CD79" s="42"/>
      <c r="CE79" s="41"/>
      <c r="CF79" s="42"/>
      <c r="CG79" s="42"/>
      <c r="CH79" s="41"/>
      <c r="CI79" s="38"/>
      <c r="CJ79" s="9"/>
      <c r="CK79" s="9"/>
      <c r="CL79" s="9"/>
    </row>
    <row r="80" spans="1:90" x14ac:dyDescent="0.2">
      <c r="A80" s="95"/>
      <c r="B80" s="9"/>
      <c r="C80" s="38"/>
      <c r="D80" s="39"/>
      <c r="E80" s="40"/>
      <c r="F80" s="39"/>
      <c r="G80" s="39"/>
      <c r="H80" s="9"/>
      <c r="I80" s="38"/>
      <c r="J80" s="38"/>
      <c r="K80" s="39"/>
      <c r="L80" s="39"/>
      <c r="M80" s="39"/>
      <c r="N80" s="39"/>
      <c r="O80" s="40"/>
      <c r="P80" s="39"/>
      <c r="Q80" s="38"/>
      <c r="R80" s="38"/>
      <c r="S80" s="92"/>
      <c r="T80" s="92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93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94"/>
      <c r="AX80" s="94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9"/>
      <c r="BN80" s="41"/>
      <c r="BO80" s="41"/>
      <c r="BP80" s="41"/>
      <c r="BQ80" s="41"/>
      <c r="BR80" s="41"/>
      <c r="BS80" s="42"/>
      <c r="BT80" s="42"/>
      <c r="BU80" s="42"/>
      <c r="BV80" s="42"/>
      <c r="BW80" s="42"/>
      <c r="BX80" s="42"/>
      <c r="BY80" s="42"/>
      <c r="BZ80" s="42"/>
      <c r="CA80" s="42"/>
      <c r="CB80" s="42"/>
      <c r="CC80" s="42"/>
      <c r="CD80" s="42"/>
      <c r="CE80" s="41"/>
      <c r="CF80" s="42"/>
      <c r="CG80" s="42"/>
      <c r="CH80" s="41"/>
      <c r="CI80" s="38"/>
      <c r="CJ80" s="9"/>
      <c r="CK80" s="9"/>
      <c r="CL80" s="9"/>
    </row>
    <row r="81" spans="1:90" x14ac:dyDescent="0.2">
      <c r="A81" s="95"/>
      <c r="B81" s="9"/>
      <c r="C81" s="38"/>
      <c r="D81" s="39"/>
      <c r="E81" s="40"/>
      <c r="F81" s="39"/>
      <c r="G81" s="39"/>
      <c r="H81" s="9"/>
      <c r="I81" s="38"/>
      <c r="J81" s="38"/>
      <c r="K81" s="39"/>
      <c r="L81" s="39"/>
      <c r="M81" s="39"/>
      <c r="N81" s="39"/>
      <c r="O81" s="40"/>
      <c r="P81" s="39"/>
      <c r="Q81" s="38"/>
      <c r="R81" s="38"/>
      <c r="S81" s="92"/>
      <c r="T81" s="92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93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94"/>
      <c r="AX81" s="94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9"/>
      <c r="BN81" s="41"/>
      <c r="BO81" s="41"/>
      <c r="BP81" s="41"/>
      <c r="BQ81" s="41"/>
      <c r="BR81" s="41"/>
      <c r="BS81" s="42"/>
      <c r="BT81" s="42"/>
      <c r="BU81" s="42"/>
      <c r="BV81" s="42"/>
      <c r="BW81" s="42"/>
      <c r="BX81" s="42"/>
      <c r="BY81" s="42"/>
      <c r="BZ81" s="42"/>
      <c r="CA81" s="42"/>
      <c r="CB81" s="42"/>
      <c r="CC81" s="42"/>
      <c r="CD81" s="42"/>
      <c r="CE81" s="41"/>
      <c r="CF81" s="42"/>
      <c r="CG81" s="42"/>
      <c r="CH81" s="41"/>
      <c r="CI81" s="38"/>
      <c r="CJ81" s="9"/>
      <c r="CK81" s="9"/>
      <c r="CL81" s="9"/>
    </row>
    <row r="82" spans="1:90" x14ac:dyDescent="0.2">
      <c r="A82" s="95"/>
      <c r="B82" s="9"/>
      <c r="C82" s="38"/>
      <c r="D82" s="39"/>
      <c r="E82" s="40"/>
      <c r="F82" s="39"/>
      <c r="G82" s="39"/>
      <c r="H82" s="9"/>
      <c r="I82" s="38"/>
      <c r="J82" s="38"/>
      <c r="K82" s="39"/>
      <c r="L82" s="39"/>
      <c r="M82" s="39"/>
      <c r="N82" s="39"/>
      <c r="O82" s="40"/>
      <c r="P82" s="39"/>
      <c r="Q82" s="38"/>
      <c r="R82" s="38"/>
      <c r="S82" s="92"/>
      <c r="T82" s="92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93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94"/>
      <c r="AX82" s="94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9"/>
      <c r="BN82" s="41"/>
      <c r="BO82" s="41"/>
      <c r="BP82" s="41"/>
      <c r="BQ82" s="41"/>
      <c r="BR82" s="41"/>
      <c r="BS82" s="42"/>
      <c r="BT82" s="42"/>
      <c r="BU82" s="42"/>
      <c r="BV82" s="42"/>
      <c r="BW82" s="42"/>
      <c r="BX82" s="42"/>
      <c r="BY82" s="42"/>
      <c r="BZ82" s="42"/>
      <c r="CA82" s="42"/>
      <c r="CB82" s="42"/>
      <c r="CC82" s="42"/>
      <c r="CD82" s="42"/>
      <c r="CE82" s="41"/>
      <c r="CF82" s="42"/>
      <c r="CG82" s="42"/>
      <c r="CH82" s="41"/>
      <c r="CI82" s="38"/>
      <c r="CJ82" s="9"/>
      <c r="CK82" s="9"/>
      <c r="CL82" s="9"/>
    </row>
    <row r="83" spans="1:90" x14ac:dyDescent="0.2">
      <c r="A83" s="95"/>
      <c r="B83" s="9"/>
      <c r="C83" s="38"/>
      <c r="D83" s="39"/>
      <c r="E83" s="40"/>
      <c r="F83" s="39"/>
      <c r="G83" s="39"/>
      <c r="H83" s="9"/>
      <c r="I83" s="38"/>
      <c r="J83" s="38"/>
      <c r="K83" s="39"/>
      <c r="L83" s="39"/>
      <c r="M83" s="39"/>
      <c r="N83" s="39"/>
      <c r="O83" s="40"/>
      <c r="P83" s="39"/>
      <c r="Q83" s="38"/>
      <c r="R83" s="38"/>
      <c r="S83" s="92"/>
      <c r="T83" s="92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93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94"/>
      <c r="AX83" s="94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9"/>
      <c r="BN83" s="41"/>
      <c r="BO83" s="41"/>
      <c r="BP83" s="41"/>
      <c r="BQ83" s="41"/>
      <c r="BR83" s="41"/>
      <c r="BS83" s="42"/>
      <c r="BT83" s="42"/>
      <c r="BU83" s="42"/>
      <c r="BV83" s="42"/>
      <c r="BW83" s="42"/>
      <c r="BX83" s="42"/>
      <c r="BY83" s="42"/>
      <c r="BZ83" s="42"/>
      <c r="CA83" s="42"/>
      <c r="CB83" s="42"/>
      <c r="CC83" s="42"/>
      <c r="CD83" s="42"/>
      <c r="CE83" s="41"/>
      <c r="CF83" s="42"/>
      <c r="CG83" s="42"/>
      <c r="CH83" s="41"/>
      <c r="CI83" s="38"/>
      <c r="CJ83" s="9"/>
      <c r="CK83" s="9"/>
      <c r="CL83" s="9"/>
    </row>
    <row r="84" spans="1:90" x14ac:dyDescent="0.2">
      <c r="A84" s="95"/>
      <c r="B84" s="9"/>
      <c r="C84" s="38"/>
      <c r="D84" s="39"/>
      <c r="E84" s="40"/>
      <c r="F84" s="39"/>
      <c r="G84" s="39"/>
      <c r="H84" s="9"/>
      <c r="I84" s="38"/>
      <c r="J84" s="38"/>
      <c r="K84" s="39"/>
      <c r="L84" s="39"/>
      <c r="M84" s="39"/>
      <c r="N84" s="39"/>
      <c r="O84" s="40"/>
      <c r="P84" s="39"/>
      <c r="Q84" s="38"/>
      <c r="R84" s="38"/>
      <c r="S84" s="92"/>
      <c r="T84" s="92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93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94"/>
      <c r="AX84" s="94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9"/>
      <c r="BN84" s="41"/>
      <c r="BO84" s="41"/>
      <c r="BP84" s="41"/>
      <c r="BQ84" s="41"/>
      <c r="BR84" s="41"/>
      <c r="BS84" s="42"/>
      <c r="BT84" s="42"/>
      <c r="BU84" s="42"/>
      <c r="BV84" s="42"/>
      <c r="BW84" s="42"/>
      <c r="BX84" s="42"/>
      <c r="BY84" s="42"/>
      <c r="BZ84" s="42"/>
      <c r="CA84" s="42"/>
      <c r="CB84" s="42"/>
      <c r="CC84" s="42"/>
      <c r="CD84" s="42"/>
      <c r="CE84" s="41"/>
      <c r="CF84" s="42"/>
      <c r="CG84" s="42"/>
      <c r="CH84" s="41"/>
      <c r="CI84" s="38"/>
      <c r="CJ84" s="9"/>
      <c r="CK84" s="9"/>
      <c r="CL84" s="9"/>
    </row>
    <row r="85" spans="1:90" x14ac:dyDescent="0.2">
      <c r="A85" s="95"/>
      <c r="B85" s="9"/>
      <c r="C85" s="38"/>
      <c r="D85" s="39"/>
      <c r="E85" s="40"/>
      <c r="F85" s="39"/>
      <c r="G85" s="39"/>
      <c r="H85" s="9"/>
      <c r="I85" s="38"/>
      <c r="J85" s="38"/>
      <c r="K85" s="39"/>
      <c r="L85" s="39"/>
      <c r="M85" s="39"/>
      <c r="N85" s="39"/>
      <c r="O85" s="40"/>
      <c r="P85" s="39"/>
      <c r="Q85" s="38"/>
      <c r="R85" s="38"/>
      <c r="S85" s="92"/>
      <c r="T85" s="92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93"/>
      <c r="AM85" s="39"/>
      <c r="AN85" s="39"/>
      <c r="AO85" s="39"/>
      <c r="AP85" s="39"/>
      <c r="AQ85" s="39"/>
      <c r="AR85" s="39"/>
      <c r="AS85" s="39"/>
      <c r="AT85" s="39"/>
      <c r="AU85" s="39"/>
      <c r="AV85" s="39"/>
      <c r="AW85" s="94"/>
      <c r="AX85" s="94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9"/>
      <c r="BN85" s="41"/>
      <c r="BO85" s="41"/>
      <c r="BP85" s="41"/>
      <c r="BQ85" s="41"/>
      <c r="BR85" s="41"/>
      <c r="BS85" s="42"/>
      <c r="BT85" s="42"/>
      <c r="BU85" s="42"/>
      <c r="BV85" s="42"/>
      <c r="BW85" s="42"/>
      <c r="BX85" s="42"/>
      <c r="BY85" s="42"/>
      <c r="BZ85" s="42"/>
      <c r="CA85" s="42"/>
      <c r="CB85" s="42"/>
      <c r="CC85" s="42"/>
      <c r="CD85" s="42"/>
      <c r="CE85" s="41"/>
      <c r="CF85" s="42"/>
      <c r="CG85" s="42"/>
      <c r="CH85" s="41"/>
      <c r="CI85" s="38"/>
      <c r="CJ85" s="9"/>
      <c r="CK85" s="9"/>
      <c r="CL85" s="9"/>
    </row>
    <row r="86" spans="1:90" x14ac:dyDescent="0.2">
      <c r="A86" s="95"/>
      <c r="B86" s="9"/>
      <c r="C86" s="38"/>
      <c r="D86" s="39"/>
      <c r="E86" s="40"/>
      <c r="F86" s="39"/>
      <c r="G86" s="39"/>
      <c r="H86" s="9"/>
      <c r="I86" s="38"/>
      <c r="J86" s="38"/>
      <c r="K86" s="39"/>
      <c r="L86" s="39"/>
      <c r="M86" s="39"/>
      <c r="N86" s="39"/>
      <c r="O86" s="40"/>
      <c r="P86" s="39"/>
      <c r="Q86" s="38"/>
      <c r="R86" s="38"/>
      <c r="S86" s="92"/>
      <c r="T86" s="92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93"/>
      <c r="AM86" s="39"/>
      <c r="AN86" s="39"/>
      <c r="AO86" s="39"/>
      <c r="AP86" s="39"/>
      <c r="AQ86" s="39"/>
      <c r="AR86" s="39"/>
      <c r="AS86" s="39"/>
      <c r="AT86" s="39"/>
      <c r="AU86" s="39"/>
      <c r="AV86" s="39"/>
      <c r="AW86" s="94"/>
      <c r="AX86" s="94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9"/>
      <c r="BN86" s="41"/>
      <c r="BO86" s="41"/>
      <c r="BP86" s="41"/>
      <c r="BQ86" s="41"/>
      <c r="BR86" s="41"/>
      <c r="BS86" s="42"/>
      <c r="BT86" s="42"/>
      <c r="BU86" s="42"/>
      <c r="BV86" s="42"/>
      <c r="BW86" s="42"/>
      <c r="BX86" s="42"/>
      <c r="BY86" s="42"/>
      <c r="BZ86" s="42"/>
      <c r="CA86" s="42"/>
      <c r="CB86" s="42"/>
      <c r="CC86" s="42"/>
      <c r="CD86" s="42"/>
      <c r="CE86" s="41"/>
      <c r="CF86" s="42"/>
      <c r="CG86" s="42"/>
      <c r="CH86" s="41"/>
      <c r="CI86" s="38"/>
      <c r="CJ86" s="9"/>
      <c r="CK86" s="9"/>
      <c r="CL86" s="9"/>
    </row>
    <row r="87" spans="1:90" x14ac:dyDescent="0.2">
      <c r="A87" s="95"/>
      <c r="B87" s="9"/>
      <c r="C87" s="38"/>
      <c r="D87" s="39"/>
      <c r="E87" s="40"/>
      <c r="F87" s="39"/>
      <c r="G87" s="39"/>
      <c r="H87" s="9"/>
      <c r="I87" s="38"/>
      <c r="J87" s="38"/>
      <c r="K87" s="39"/>
      <c r="L87" s="39"/>
      <c r="M87" s="39"/>
      <c r="N87" s="39"/>
      <c r="O87" s="40"/>
      <c r="P87" s="39"/>
      <c r="Q87" s="38"/>
      <c r="R87" s="38"/>
      <c r="S87" s="92"/>
      <c r="T87" s="92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93"/>
      <c r="AM87" s="39"/>
      <c r="AN87" s="39"/>
      <c r="AO87" s="39"/>
      <c r="AP87" s="39"/>
      <c r="AQ87" s="39"/>
      <c r="AR87" s="39"/>
      <c r="AS87" s="39"/>
      <c r="AT87" s="39"/>
      <c r="AU87" s="39"/>
      <c r="AV87" s="39"/>
      <c r="AW87" s="94"/>
      <c r="AX87" s="94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9"/>
      <c r="BN87" s="41"/>
      <c r="BO87" s="41"/>
      <c r="BP87" s="41"/>
      <c r="BQ87" s="41"/>
      <c r="BR87" s="41"/>
      <c r="BS87" s="42"/>
      <c r="BT87" s="42"/>
      <c r="BU87" s="42"/>
      <c r="BV87" s="42"/>
      <c r="BW87" s="42"/>
      <c r="BX87" s="42"/>
      <c r="BY87" s="42"/>
      <c r="BZ87" s="42"/>
      <c r="CA87" s="42"/>
      <c r="CB87" s="42"/>
      <c r="CC87" s="42"/>
      <c r="CD87" s="42"/>
      <c r="CE87" s="41"/>
      <c r="CF87" s="42"/>
      <c r="CG87" s="42"/>
      <c r="CH87" s="41"/>
      <c r="CI87" s="38"/>
      <c r="CJ87" s="9"/>
      <c r="CK87" s="9"/>
      <c r="CL87" s="9"/>
    </row>
    <row r="88" spans="1:90" x14ac:dyDescent="0.2">
      <c r="A88" s="95"/>
      <c r="B88" s="9"/>
      <c r="C88" s="38"/>
      <c r="D88" s="39"/>
      <c r="E88" s="40"/>
      <c r="F88" s="39"/>
      <c r="G88" s="39"/>
      <c r="H88" s="9"/>
      <c r="I88" s="38"/>
      <c r="J88" s="38"/>
      <c r="K88" s="39"/>
      <c r="L88" s="39"/>
      <c r="M88" s="39"/>
      <c r="N88" s="39"/>
      <c r="O88" s="40"/>
      <c r="P88" s="39"/>
      <c r="Q88" s="38"/>
      <c r="R88" s="38"/>
      <c r="S88" s="92"/>
      <c r="T88" s="92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93"/>
      <c r="AM88" s="39"/>
      <c r="AN88" s="39"/>
      <c r="AO88" s="39"/>
      <c r="AP88" s="39"/>
      <c r="AQ88" s="39"/>
      <c r="AR88" s="39"/>
      <c r="AS88" s="39"/>
      <c r="AT88" s="39"/>
      <c r="AU88" s="39"/>
      <c r="AV88" s="39"/>
      <c r="AW88" s="94"/>
      <c r="AX88" s="94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9"/>
      <c r="BN88" s="41"/>
      <c r="BO88" s="41"/>
      <c r="BP88" s="41"/>
      <c r="BQ88" s="41"/>
      <c r="BR88" s="41"/>
      <c r="BS88" s="42"/>
      <c r="BT88" s="42"/>
      <c r="BU88" s="42"/>
      <c r="BV88" s="42"/>
      <c r="BW88" s="42"/>
      <c r="BX88" s="42"/>
      <c r="BY88" s="42"/>
      <c r="BZ88" s="42"/>
      <c r="CA88" s="42"/>
      <c r="CB88" s="42"/>
      <c r="CC88" s="42"/>
      <c r="CD88" s="42"/>
      <c r="CE88" s="41"/>
      <c r="CF88" s="42"/>
      <c r="CG88" s="42"/>
      <c r="CH88" s="41"/>
      <c r="CI88" s="38"/>
      <c r="CJ88" s="9"/>
      <c r="CK88" s="9"/>
      <c r="CL88" s="9"/>
    </row>
    <row r="89" spans="1:90" x14ac:dyDescent="0.2">
      <c r="A89" s="95"/>
      <c r="B89" s="9"/>
      <c r="C89" s="38"/>
      <c r="D89" s="39"/>
      <c r="E89" s="40"/>
      <c r="F89" s="39"/>
      <c r="G89" s="39"/>
      <c r="H89" s="9"/>
      <c r="I89" s="38"/>
      <c r="J89" s="38"/>
      <c r="K89" s="39"/>
      <c r="L89" s="39"/>
      <c r="M89" s="39"/>
      <c r="N89" s="39"/>
      <c r="O89" s="40"/>
      <c r="P89" s="39"/>
      <c r="Q89" s="38"/>
      <c r="R89" s="38"/>
      <c r="S89" s="92"/>
      <c r="T89" s="92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93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94"/>
      <c r="AX89" s="94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9"/>
      <c r="BN89" s="41"/>
      <c r="BO89" s="41"/>
      <c r="BP89" s="41"/>
      <c r="BQ89" s="41"/>
      <c r="BR89" s="41"/>
      <c r="BS89" s="42"/>
      <c r="BT89" s="42"/>
      <c r="BU89" s="42"/>
      <c r="BV89" s="42"/>
      <c r="BW89" s="42"/>
      <c r="BX89" s="42"/>
      <c r="BY89" s="42"/>
      <c r="BZ89" s="42"/>
      <c r="CA89" s="42"/>
      <c r="CB89" s="42"/>
      <c r="CC89" s="42"/>
      <c r="CD89" s="42"/>
      <c r="CE89" s="41"/>
      <c r="CF89" s="42"/>
      <c r="CG89" s="42"/>
      <c r="CH89" s="41"/>
      <c r="CI89" s="38"/>
      <c r="CJ89" s="9"/>
      <c r="CK89" s="9"/>
      <c r="CL89" s="9"/>
    </row>
    <row r="90" spans="1:90" x14ac:dyDescent="0.2">
      <c r="A90" s="95"/>
      <c r="B90" s="9"/>
      <c r="C90" s="38"/>
      <c r="D90" s="39"/>
      <c r="E90" s="40"/>
      <c r="F90" s="39"/>
      <c r="G90" s="39"/>
      <c r="H90" s="9"/>
      <c r="I90" s="38"/>
      <c r="J90" s="38"/>
      <c r="K90" s="39"/>
      <c r="L90" s="39"/>
      <c r="M90" s="39"/>
      <c r="N90" s="39"/>
      <c r="O90" s="40"/>
      <c r="P90" s="39"/>
      <c r="Q90" s="38"/>
      <c r="R90" s="38"/>
      <c r="S90" s="92"/>
      <c r="T90" s="92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93"/>
      <c r="AM90" s="39"/>
      <c r="AN90" s="39"/>
      <c r="AO90" s="39"/>
      <c r="AP90" s="39"/>
      <c r="AQ90" s="39"/>
      <c r="AR90" s="39"/>
      <c r="AS90" s="39"/>
      <c r="AT90" s="39"/>
      <c r="AU90" s="39"/>
      <c r="AV90" s="39"/>
      <c r="AW90" s="94"/>
      <c r="AX90" s="94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9"/>
      <c r="BN90" s="41"/>
      <c r="BO90" s="41"/>
      <c r="BP90" s="41"/>
      <c r="BQ90" s="41"/>
      <c r="BR90" s="41"/>
      <c r="BS90" s="42"/>
      <c r="BT90" s="42"/>
      <c r="BU90" s="42"/>
      <c r="BV90" s="42"/>
      <c r="BW90" s="42"/>
      <c r="BX90" s="42"/>
      <c r="BY90" s="42"/>
      <c r="BZ90" s="42"/>
      <c r="CA90" s="42"/>
      <c r="CB90" s="42"/>
      <c r="CC90" s="42"/>
      <c r="CD90" s="42"/>
      <c r="CE90" s="41"/>
      <c r="CF90" s="42"/>
      <c r="CG90" s="42"/>
      <c r="CH90" s="41"/>
      <c r="CI90" s="38"/>
      <c r="CJ90" s="9"/>
      <c r="CK90" s="9"/>
      <c r="CL90" s="9"/>
    </row>
    <row r="91" spans="1:90" x14ac:dyDescent="0.2">
      <c r="A91" s="95"/>
      <c r="B91" s="9"/>
      <c r="C91" s="38"/>
      <c r="D91" s="39"/>
      <c r="E91" s="40"/>
      <c r="F91" s="39"/>
      <c r="G91" s="39"/>
      <c r="H91" s="9"/>
      <c r="I91" s="38"/>
      <c r="J91" s="38"/>
      <c r="K91" s="39"/>
      <c r="L91" s="39"/>
      <c r="M91" s="39"/>
      <c r="N91" s="39"/>
      <c r="O91" s="40"/>
      <c r="P91" s="39"/>
      <c r="Q91" s="38"/>
      <c r="R91" s="38"/>
      <c r="S91" s="92"/>
      <c r="T91" s="92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93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94"/>
      <c r="AX91" s="94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9"/>
      <c r="BN91" s="41"/>
      <c r="BO91" s="41"/>
      <c r="BP91" s="41"/>
      <c r="BQ91" s="41"/>
      <c r="BR91" s="41"/>
      <c r="BS91" s="42"/>
      <c r="BT91" s="42"/>
      <c r="BU91" s="42"/>
      <c r="BV91" s="42"/>
      <c r="BW91" s="42"/>
      <c r="BX91" s="42"/>
      <c r="BY91" s="42"/>
      <c r="BZ91" s="42"/>
      <c r="CA91" s="42"/>
      <c r="CB91" s="42"/>
      <c r="CC91" s="42"/>
      <c r="CD91" s="42"/>
      <c r="CE91" s="41"/>
      <c r="CF91" s="42"/>
      <c r="CG91" s="42"/>
      <c r="CH91" s="41"/>
      <c r="CI91" s="38"/>
      <c r="CJ91" s="9"/>
      <c r="CK91" s="9"/>
      <c r="CL91" s="9"/>
    </row>
    <row r="92" spans="1:90" x14ac:dyDescent="0.2">
      <c r="A92" s="95"/>
      <c r="B92" s="9"/>
      <c r="C92" s="38"/>
      <c r="D92" s="39"/>
      <c r="E92" s="40"/>
      <c r="F92" s="39"/>
      <c r="G92" s="39"/>
      <c r="H92" s="9"/>
      <c r="I92" s="38"/>
      <c r="J92" s="38"/>
      <c r="K92" s="39"/>
      <c r="L92" s="39"/>
      <c r="M92" s="39"/>
      <c r="N92" s="39"/>
      <c r="O92" s="40"/>
      <c r="P92" s="39"/>
      <c r="Q92" s="38"/>
      <c r="R92" s="38"/>
      <c r="S92" s="92"/>
      <c r="T92" s="92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93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94"/>
      <c r="AX92" s="94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9"/>
      <c r="BN92" s="41"/>
      <c r="BO92" s="41"/>
      <c r="BP92" s="41"/>
      <c r="BQ92" s="41"/>
      <c r="BR92" s="41"/>
      <c r="BS92" s="42"/>
      <c r="BT92" s="42"/>
      <c r="BU92" s="42"/>
      <c r="BV92" s="42"/>
      <c r="BW92" s="42"/>
      <c r="BX92" s="42"/>
      <c r="BY92" s="42"/>
      <c r="BZ92" s="42"/>
      <c r="CA92" s="42"/>
      <c r="CB92" s="42"/>
      <c r="CC92" s="42"/>
      <c r="CD92" s="42"/>
      <c r="CE92" s="41"/>
      <c r="CF92" s="42"/>
      <c r="CG92" s="42"/>
      <c r="CH92" s="41"/>
      <c r="CI92" s="38"/>
      <c r="CJ92" s="9"/>
      <c r="CK92" s="9"/>
      <c r="CL92" s="9"/>
    </row>
    <row r="93" spans="1:90" x14ac:dyDescent="0.2">
      <c r="A93" s="95"/>
      <c r="B93" s="9"/>
      <c r="C93" s="38"/>
      <c r="D93" s="39"/>
      <c r="E93" s="40"/>
      <c r="F93" s="39"/>
      <c r="G93" s="39"/>
      <c r="H93" s="9"/>
      <c r="I93" s="38"/>
      <c r="J93" s="38"/>
      <c r="K93" s="39"/>
      <c r="L93" s="39"/>
      <c r="M93" s="39"/>
      <c r="N93" s="39"/>
      <c r="O93" s="40"/>
      <c r="P93" s="39"/>
      <c r="Q93" s="38"/>
      <c r="R93" s="38"/>
      <c r="S93" s="92"/>
      <c r="T93" s="92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93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94"/>
      <c r="AX93" s="94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9"/>
      <c r="BN93" s="41"/>
      <c r="BO93" s="41"/>
      <c r="BP93" s="41"/>
      <c r="BQ93" s="41"/>
      <c r="BR93" s="41"/>
      <c r="BS93" s="42"/>
      <c r="BT93" s="42"/>
      <c r="BU93" s="42"/>
      <c r="BV93" s="42"/>
      <c r="BW93" s="42"/>
      <c r="BX93" s="42"/>
      <c r="BY93" s="42"/>
      <c r="BZ93" s="42"/>
      <c r="CA93" s="42"/>
      <c r="CB93" s="42"/>
      <c r="CC93" s="42"/>
      <c r="CD93" s="42"/>
      <c r="CE93" s="41"/>
      <c r="CF93" s="42"/>
      <c r="CG93" s="42"/>
      <c r="CH93" s="41"/>
      <c r="CI93" s="38"/>
      <c r="CJ93" s="9"/>
      <c r="CK93" s="9"/>
      <c r="CL93" s="9"/>
    </row>
    <row r="94" spans="1:90" x14ac:dyDescent="0.2">
      <c r="A94" s="95"/>
      <c r="B94" s="9"/>
      <c r="C94" s="38"/>
      <c r="D94" s="39"/>
      <c r="E94" s="40"/>
      <c r="F94" s="39"/>
      <c r="G94" s="39"/>
      <c r="H94" s="9"/>
      <c r="I94" s="38"/>
      <c r="J94" s="38"/>
      <c r="K94" s="39"/>
      <c r="L94" s="39"/>
      <c r="M94" s="39"/>
      <c r="N94" s="39"/>
      <c r="O94" s="40"/>
      <c r="P94" s="39"/>
      <c r="Q94" s="38"/>
      <c r="R94" s="38"/>
      <c r="S94" s="92"/>
      <c r="T94" s="92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93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94"/>
      <c r="AX94" s="94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9"/>
      <c r="BN94" s="41"/>
      <c r="BO94" s="41"/>
      <c r="BP94" s="41"/>
      <c r="BQ94" s="41"/>
      <c r="BR94" s="41"/>
      <c r="BS94" s="42"/>
      <c r="BT94" s="42"/>
      <c r="BU94" s="42"/>
      <c r="BV94" s="42"/>
      <c r="BW94" s="42"/>
      <c r="BX94" s="42"/>
      <c r="BY94" s="42"/>
      <c r="BZ94" s="42"/>
      <c r="CA94" s="42"/>
      <c r="CB94" s="42"/>
      <c r="CC94" s="42"/>
      <c r="CD94" s="42"/>
      <c r="CE94" s="41"/>
      <c r="CF94" s="42"/>
      <c r="CG94" s="42"/>
      <c r="CH94" s="41"/>
      <c r="CI94" s="38"/>
      <c r="CJ94" s="9"/>
      <c r="CK94" s="9"/>
      <c r="CL94" s="9"/>
    </row>
    <row r="95" spans="1:90" x14ac:dyDescent="0.2">
      <c r="A95" s="95"/>
      <c r="B95" s="9"/>
      <c r="C95" s="38"/>
      <c r="D95" s="39"/>
      <c r="E95" s="40"/>
      <c r="F95" s="39"/>
      <c r="G95" s="39"/>
      <c r="H95" s="9"/>
      <c r="I95" s="38"/>
      <c r="J95" s="38"/>
      <c r="K95" s="39"/>
      <c r="L95" s="39"/>
      <c r="M95" s="39"/>
      <c r="N95" s="39"/>
      <c r="O95" s="40"/>
      <c r="P95" s="39"/>
      <c r="Q95" s="38"/>
      <c r="R95" s="38"/>
      <c r="S95" s="92"/>
      <c r="T95" s="92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93"/>
      <c r="AM95" s="39"/>
      <c r="AN95" s="39"/>
      <c r="AO95" s="39"/>
      <c r="AP95" s="39"/>
      <c r="AQ95" s="39"/>
      <c r="AR95" s="39"/>
      <c r="AS95" s="39"/>
      <c r="AT95" s="39"/>
      <c r="AU95" s="39"/>
      <c r="AV95" s="39"/>
      <c r="AW95" s="94"/>
      <c r="AX95" s="94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9"/>
      <c r="BN95" s="41"/>
      <c r="BO95" s="41"/>
      <c r="BP95" s="41"/>
      <c r="BQ95" s="41"/>
      <c r="BR95" s="41"/>
      <c r="BS95" s="42"/>
      <c r="BT95" s="42"/>
      <c r="BU95" s="42"/>
      <c r="BV95" s="42"/>
      <c r="BW95" s="42"/>
      <c r="BX95" s="42"/>
      <c r="BY95" s="42"/>
      <c r="BZ95" s="42"/>
      <c r="CA95" s="42"/>
      <c r="CB95" s="42"/>
      <c r="CC95" s="42"/>
      <c r="CD95" s="42"/>
      <c r="CE95" s="41"/>
      <c r="CF95" s="42"/>
      <c r="CG95" s="42"/>
      <c r="CH95" s="41"/>
      <c r="CI95" s="38"/>
      <c r="CJ95" s="9"/>
      <c r="CK95" s="9"/>
      <c r="CL95" s="9"/>
    </row>
    <row r="96" spans="1:90" x14ac:dyDescent="0.2">
      <c r="A96" s="95"/>
      <c r="B96" s="9"/>
      <c r="C96" s="38"/>
      <c r="D96" s="39"/>
      <c r="E96" s="40"/>
      <c r="F96" s="39"/>
      <c r="G96" s="39"/>
      <c r="H96" s="9"/>
      <c r="I96" s="38"/>
      <c r="J96" s="38"/>
      <c r="K96" s="39"/>
      <c r="L96" s="39"/>
      <c r="M96" s="39"/>
      <c r="N96" s="39"/>
      <c r="O96" s="40"/>
      <c r="P96" s="39"/>
      <c r="Q96" s="38"/>
      <c r="R96" s="38"/>
      <c r="S96" s="92"/>
      <c r="T96" s="92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93"/>
      <c r="AM96" s="39"/>
      <c r="AN96" s="39"/>
      <c r="AO96" s="39"/>
      <c r="AP96" s="39"/>
      <c r="AQ96" s="39"/>
      <c r="AR96" s="39"/>
      <c r="AS96" s="39"/>
      <c r="AT96" s="39"/>
      <c r="AU96" s="39"/>
      <c r="AV96" s="39"/>
      <c r="AW96" s="94"/>
      <c r="AX96" s="94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9"/>
      <c r="BN96" s="41"/>
      <c r="BO96" s="41"/>
      <c r="BP96" s="41"/>
      <c r="BQ96" s="41"/>
      <c r="BR96" s="41"/>
      <c r="BS96" s="42"/>
      <c r="BT96" s="42"/>
      <c r="BU96" s="42"/>
      <c r="BV96" s="42"/>
      <c r="BW96" s="42"/>
      <c r="BX96" s="42"/>
      <c r="BY96" s="42"/>
      <c r="BZ96" s="42"/>
      <c r="CA96" s="42"/>
      <c r="CB96" s="42"/>
      <c r="CC96" s="42"/>
      <c r="CD96" s="42"/>
      <c r="CE96" s="41"/>
      <c r="CF96" s="42"/>
      <c r="CG96" s="42"/>
      <c r="CH96" s="41"/>
      <c r="CI96" s="38"/>
      <c r="CJ96" s="9"/>
      <c r="CK96" s="9"/>
      <c r="CL96" s="9"/>
    </row>
    <row r="97" spans="1:90" x14ac:dyDescent="0.2">
      <c r="A97" s="95"/>
      <c r="B97" s="9"/>
      <c r="C97" s="38"/>
      <c r="D97" s="39"/>
      <c r="E97" s="40"/>
      <c r="F97" s="39"/>
      <c r="G97" s="39"/>
      <c r="H97" s="9"/>
      <c r="I97" s="38"/>
      <c r="J97" s="38"/>
      <c r="K97" s="39"/>
      <c r="L97" s="39"/>
      <c r="M97" s="39"/>
      <c r="N97" s="39"/>
      <c r="O97" s="40"/>
      <c r="P97" s="39"/>
      <c r="Q97" s="38"/>
      <c r="R97" s="38"/>
      <c r="S97" s="92"/>
      <c r="T97" s="92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93"/>
      <c r="AM97" s="39"/>
      <c r="AN97" s="39"/>
      <c r="AO97" s="39"/>
      <c r="AP97" s="39"/>
      <c r="AQ97" s="39"/>
      <c r="AR97" s="39"/>
      <c r="AS97" s="39"/>
      <c r="AT97" s="39"/>
      <c r="AU97" s="39"/>
      <c r="AV97" s="39"/>
      <c r="AW97" s="94"/>
      <c r="AX97" s="94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9"/>
      <c r="BN97" s="41"/>
      <c r="BO97" s="41"/>
      <c r="BP97" s="41"/>
      <c r="BQ97" s="41"/>
      <c r="BR97" s="41"/>
      <c r="BS97" s="42"/>
      <c r="BT97" s="42"/>
      <c r="BU97" s="42"/>
      <c r="BV97" s="42"/>
      <c r="BW97" s="42"/>
      <c r="BX97" s="42"/>
      <c r="BY97" s="42"/>
      <c r="BZ97" s="42"/>
      <c r="CA97" s="42"/>
      <c r="CB97" s="42"/>
      <c r="CC97" s="42"/>
      <c r="CD97" s="42"/>
      <c r="CE97" s="41"/>
      <c r="CF97" s="42"/>
      <c r="CG97" s="42"/>
      <c r="CH97" s="41"/>
      <c r="CI97" s="38"/>
      <c r="CJ97" s="9"/>
      <c r="CK97" s="9"/>
      <c r="CL97" s="9"/>
    </row>
    <row r="98" spans="1:90" x14ac:dyDescent="0.2">
      <c r="A98" s="95"/>
      <c r="B98" s="9"/>
      <c r="C98" s="38"/>
      <c r="D98" s="39"/>
      <c r="E98" s="40"/>
      <c r="F98" s="39"/>
      <c r="G98" s="39"/>
      <c r="H98" s="9"/>
      <c r="I98" s="38"/>
      <c r="J98" s="38"/>
      <c r="K98" s="39"/>
      <c r="L98" s="39"/>
      <c r="M98" s="39"/>
      <c r="N98" s="39"/>
      <c r="O98" s="40"/>
      <c r="P98" s="39"/>
      <c r="Q98" s="38"/>
      <c r="R98" s="38"/>
      <c r="S98" s="92"/>
      <c r="T98" s="92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93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94"/>
      <c r="AX98" s="94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9"/>
      <c r="BN98" s="41"/>
      <c r="BO98" s="41"/>
      <c r="BP98" s="41"/>
      <c r="BQ98" s="41"/>
      <c r="BR98" s="41"/>
      <c r="BS98" s="42"/>
      <c r="BT98" s="42"/>
      <c r="BU98" s="42"/>
      <c r="BV98" s="42"/>
      <c r="BW98" s="42"/>
      <c r="BX98" s="42"/>
      <c r="BY98" s="42"/>
      <c r="BZ98" s="42"/>
      <c r="CA98" s="42"/>
      <c r="CB98" s="42"/>
      <c r="CC98" s="42"/>
      <c r="CD98" s="42"/>
      <c r="CE98" s="41"/>
      <c r="CF98" s="42"/>
      <c r="CG98" s="42"/>
      <c r="CH98" s="41"/>
      <c r="CI98" s="38"/>
      <c r="CJ98" s="9"/>
      <c r="CK98" s="9"/>
      <c r="CL98" s="9"/>
    </row>
    <row r="99" spans="1:90" x14ac:dyDescent="0.2">
      <c r="A99" s="95"/>
      <c r="B99" s="9"/>
      <c r="C99" s="38"/>
      <c r="D99" s="39"/>
      <c r="E99" s="40"/>
      <c r="F99" s="39"/>
      <c r="G99" s="39"/>
      <c r="H99" s="9"/>
      <c r="I99" s="38"/>
      <c r="J99" s="38"/>
      <c r="K99" s="39"/>
      <c r="L99" s="39"/>
      <c r="M99" s="39"/>
      <c r="N99" s="39"/>
      <c r="O99" s="40"/>
      <c r="P99" s="39"/>
      <c r="Q99" s="38"/>
      <c r="R99" s="38"/>
      <c r="S99" s="92"/>
      <c r="T99" s="92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93"/>
      <c r="AM99" s="39"/>
      <c r="AN99" s="39"/>
      <c r="AO99" s="39"/>
      <c r="AP99" s="39"/>
      <c r="AQ99" s="39"/>
      <c r="AR99" s="39"/>
      <c r="AS99" s="39"/>
      <c r="AT99" s="39"/>
      <c r="AU99" s="39"/>
      <c r="AV99" s="39"/>
      <c r="AW99" s="94"/>
      <c r="AX99" s="94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9"/>
      <c r="BN99" s="41"/>
      <c r="BO99" s="41"/>
      <c r="BP99" s="41"/>
      <c r="BQ99" s="41"/>
      <c r="BR99" s="41"/>
      <c r="BS99" s="42"/>
      <c r="BT99" s="42"/>
      <c r="BU99" s="42"/>
      <c r="BV99" s="42"/>
      <c r="BW99" s="42"/>
      <c r="BX99" s="42"/>
      <c r="BY99" s="42"/>
      <c r="BZ99" s="42"/>
      <c r="CA99" s="42"/>
      <c r="CB99" s="42"/>
      <c r="CC99" s="42"/>
      <c r="CD99" s="42"/>
      <c r="CE99" s="41"/>
      <c r="CF99" s="42"/>
      <c r="CG99" s="42"/>
      <c r="CH99" s="41"/>
      <c r="CI99" s="38"/>
      <c r="CJ99" s="9"/>
      <c r="CK99" s="9"/>
      <c r="CL99" s="9"/>
    </row>
    <row r="100" spans="1:90" x14ac:dyDescent="0.2">
      <c r="A100" s="95"/>
      <c r="B100" s="9"/>
      <c r="C100" s="38"/>
      <c r="D100" s="39"/>
      <c r="E100" s="40"/>
      <c r="F100" s="39"/>
      <c r="G100" s="39"/>
      <c r="H100" s="9"/>
      <c r="I100" s="38"/>
      <c r="J100" s="38"/>
      <c r="K100" s="39"/>
      <c r="L100" s="39"/>
      <c r="M100" s="39"/>
      <c r="N100" s="39"/>
      <c r="O100" s="40"/>
      <c r="P100" s="39"/>
      <c r="Q100" s="38"/>
      <c r="R100" s="38"/>
      <c r="S100" s="92"/>
      <c r="T100" s="92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93"/>
      <c r="AM100" s="39"/>
      <c r="AN100" s="39"/>
      <c r="AO100" s="39"/>
      <c r="AP100" s="39"/>
      <c r="AQ100" s="39"/>
      <c r="AR100" s="39"/>
      <c r="AS100" s="39"/>
      <c r="AT100" s="39"/>
      <c r="AU100" s="39"/>
      <c r="AV100" s="39"/>
      <c r="AW100" s="94"/>
      <c r="AX100" s="94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9"/>
      <c r="BN100" s="41"/>
      <c r="BO100" s="41"/>
      <c r="BP100" s="41"/>
      <c r="BQ100" s="41"/>
      <c r="BR100" s="41"/>
      <c r="BS100" s="42"/>
      <c r="BT100" s="42"/>
      <c r="BU100" s="42"/>
      <c r="BV100" s="42"/>
      <c r="BW100" s="42"/>
      <c r="BX100" s="42"/>
      <c r="BY100" s="42"/>
      <c r="BZ100" s="42"/>
      <c r="CA100" s="42"/>
      <c r="CB100" s="42"/>
      <c r="CC100" s="42"/>
      <c r="CD100" s="42"/>
      <c r="CE100" s="41"/>
      <c r="CF100" s="42"/>
      <c r="CG100" s="42"/>
      <c r="CH100" s="41"/>
      <c r="CI100" s="38"/>
      <c r="CJ100" s="9"/>
      <c r="CK100" s="9"/>
      <c r="CL100" s="9"/>
    </row>
    <row r="101" spans="1:90" x14ac:dyDescent="0.2">
      <c r="A101" s="95"/>
      <c r="B101" s="9"/>
      <c r="C101" s="38"/>
      <c r="D101" s="39"/>
      <c r="E101" s="40"/>
      <c r="F101" s="39"/>
      <c r="G101" s="39"/>
      <c r="H101" s="9"/>
      <c r="I101" s="38"/>
      <c r="J101" s="38"/>
      <c r="K101" s="39"/>
      <c r="L101" s="39"/>
      <c r="M101" s="39"/>
      <c r="N101" s="39"/>
      <c r="O101" s="40"/>
      <c r="P101" s="39"/>
      <c r="Q101" s="38"/>
      <c r="R101" s="38"/>
      <c r="S101" s="92"/>
      <c r="T101" s="92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93"/>
      <c r="AM101" s="39"/>
      <c r="AN101" s="39"/>
      <c r="AO101" s="39"/>
      <c r="AP101" s="39"/>
      <c r="AQ101" s="39"/>
      <c r="AR101" s="39"/>
      <c r="AS101" s="39"/>
      <c r="AT101" s="39"/>
      <c r="AU101" s="39"/>
      <c r="AV101" s="39"/>
      <c r="AW101" s="94"/>
      <c r="AX101" s="94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9"/>
      <c r="BN101" s="41"/>
      <c r="BO101" s="41"/>
      <c r="BP101" s="41"/>
      <c r="BQ101" s="41"/>
      <c r="BR101" s="41"/>
      <c r="BS101" s="42"/>
      <c r="BT101" s="42"/>
      <c r="BU101" s="42"/>
      <c r="BV101" s="42"/>
      <c r="BW101" s="42"/>
      <c r="BX101" s="42"/>
      <c r="BY101" s="42"/>
      <c r="BZ101" s="42"/>
      <c r="CA101" s="42"/>
      <c r="CB101" s="42"/>
      <c r="CC101" s="42"/>
      <c r="CD101" s="42"/>
      <c r="CE101" s="41"/>
      <c r="CF101" s="42"/>
      <c r="CG101" s="42"/>
      <c r="CH101" s="41"/>
      <c r="CI101" s="38"/>
      <c r="CJ101" s="9"/>
      <c r="CK101" s="9"/>
      <c r="CL101" s="9"/>
    </row>
    <row r="102" spans="1:90" x14ac:dyDescent="0.2">
      <c r="A102" s="95"/>
      <c r="B102" s="9"/>
      <c r="C102" s="38"/>
      <c r="D102" s="39"/>
      <c r="E102" s="40"/>
      <c r="F102" s="39"/>
      <c r="G102" s="39"/>
      <c r="H102" s="9"/>
      <c r="I102" s="38"/>
      <c r="J102" s="38"/>
      <c r="K102" s="39"/>
      <c r="L102" s="39"/>
      <c r="M102" s="39"/>
      <c r="N102" s="39"/>
      <c r="O102" s="40"/>
      <c r="P102" s="39"/>
      <c r="Q102" s="38"/>
      <c r="R102" s="38"/>
      <c r="S102" s="92"/>
      <c r="T102" s="92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93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94"/>
      <c r="AX102" s="94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9"/>
      <c r="BN102" s="41"/>
      <c r="BO102" s="41"/>
      <c r="BP102" s="41"/>
      <c r="BQ102" s="41"/>
      <c r="BR102" s="41"/>
      <c r="BS102" s="42"/>
      <c r="BT102" s="42"/>
      <c r="BU102" s="42"/>
      <c r="BV102" s="42"/>
      <c r="BW102" s="42"/>
      <c r="BX102" s="42"/>
      <c r="BY102" s="42"/>
      <c r="BZ102" s="42"/>
      <c r="CA102" s="42"/>
      <c r="CB102" s="42"/>
      <c r="CC102" s="42"/>
      <c r="CD102" s="42"/>
      <c r="CE102" s="41"/>
      <c r="CF102" s="42"/>
      <c r="CG102" s="42"/>
      <c r="CH102" s="41"/>
      <c r="CI102" s="38"/>
      <c r="CJ102" s="9"/>
      <c r="CK102" s="9"/>
      <c r="CL102" s="9"/>
    </row>
    <row r="103" spans="1:90" x14ac:dyDescent="0.2">
      <c r="A103" s="95"/>
      <c r="B103" s="9"/>
      <c r="C103" s="38"/>
      <c r="D103" s="39"/>
      <c r="E103" s="40"/>
      <c r="F103" s="39"/>
      <c r="G103" s="39"/>
      <c r="H103" s="9"/>
      <c r="I103" s="38"/>
      <c r="J103" s="38"/>
      <c r="K103" s="39"/>
      <c r="L103" s="39"/>
      <c r="M103" s="39"/>
      <c r="N103" s="39"/>
      <c r="O103" s="40"/>
      <c r="P103" s="39"/>
      <c r="Q103" s="38"/>
      <c r="R103" s="38"/>
      <c r="S103" s="92"/>
      <c r="T103" s="92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93"/>
      <c r="AM103" s="39"/>
      <c r="AN103" s="39"/>
      <c r="AO103" s="39"/>
      <c r="AP103" s="39"/>
      <c r="AQ103" s="39"/>
      <c r="AR103" s="39"/>
      <c r="AS103" s="39"/>
      <c r="AT103" s="39"/>
      <c r="AU103" s="39"/>
      <c r="AV103" s="39"/>
      <c r="AW103" s="94"/>
      <c r="AX103" s="94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39"/>
      <c r="BK103" s="39"/>
      <c r="BL103" s="39"/>
      <c r="BM103" s="9"/>
      <c r="BN103" s="41"/>
      <c r="BO103" s="41"/>
      <c r="BP103" s="41"/>
      <c r="BQ103" s="41"/>
      <c r="BR103" s="41"/>
      <c r="BS103" s="42"/>
      <c r="BT103" s="42"/>
      <c r="BU103" s="42"/>
      <c r="BV103" s="42"/>
      <c r="BW103" s="42"/>
      <c r="BX103" s="42"/>
      <c r="BY103" s="42"/>
      <c r="BZ103" s="42"/>
      <c r="CA103" s="42"/>
      <c r="CB103" s="42"/>
      <c r="CC103" s="42"/>
      <c r="CD103" s="42"/>
      <c r="CE103" s="41"/>
      <c r="CF103" s="42"/>
      <c r="CG103" s="42"/>
      <c r="CH103" s="41"/>
      <c r="CI103" s="38"/>
      <c r="CJ103" s="9"/>
      <c r="CK103" s="9"/>
      <c r="CL103" s="9"/>
    </row>
    <row r="104" spans="1:90" x14ac:dyDescent="0.2">
      <c r="A104" s="95"/>
      <c r="B104" s="9"/>
      <c r="C104" s="38"/>
      <c r="D104" s="39"/>
      <c r="E104" s="40"/>
      <c r="F104" s="39"/>
      <c r="G104" s="39"/>
      <c r="H104" s="9"/>
      <c r="I104" s="38"/>
      <c r="J104" s="38"/>
      <c r="K104" s="39"/>
      <c r="L104" s="39"/>
      <c r="M104" s="39"/>
      <c r="N104" s="39"/>
      <c r="O104" s="40"/>
      <c r="P104" s="39"/>
      <c r="Q104" s="38"/>
      <c r="R104" s="38"/>
      <c r="S104" s="92"/>
      <c r="T104" s="92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93"/>
      <c r="AM104" s="39"/>
      <c r="AN104" s="39"/>
      <c r="AO104" s="39"/>
      <c r="AP104" s="39"/>
      <c r="AQ104" s="39"/>
      <c r="AR104" s="39"/>
      <c r="AS104" s="39"/>
      <c r="AT104" s="39"/>
      <c r="AU104" s="39"/>
      <c r="AV104" s="39"/>
      <c r="AW104" s="94"/>
      <c r="AX104" s="94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39"/>
      <c r="BK104" s="39"/>
      <c r="BL104" s="39"/>
      <c r="BM104" s="9"/>
      <c r="BN104" s="41"/>
      <c r="BO104" s="41"/>
      <c r="BP104" s="41"/>
      <c r="BQ104" s="41"/>
      <c r="BR104" s="41"/>
      <c r="BS104" s="42"/>
      <c r="BT104" s="42"/>
      <c r="BU104" s="42"/>
      <c r="BV104" s="42"/>
      <c r="BW104" s="42"/>
      <c r="BX104" s="42"/>
      <c r="BY104" s="42"/>
      <c r="BZ104" s="42"/>
      <c r="CA104" s="42"/>
      <c r="CB104" s="42"/>
      <c r="CC104" s="42"/>
      <c r="CD104" s="42"/>
      <c r="CE104" s="41"/>
      <c r="CF104" s="42"/>
      <c r="CG104" s="42"/>
      <c r="CH104" s="41"/>
      <c r="CI104" s="38"/>
      <c r="CJ104" s="9"/>
      <c r="CK104" s="9"/>
      <c r="CL104" s="9"/>
    </row>
    <row r="105" spans="1:90" x14ac:dyDescent="0.2">
      <c r="A105" s="95"/>
      <c r="B105" s="9"/>
      <c r="C105" s="38"/>
      <c r="D105" s="39"/>
      <c r="E105" s="40"/>
      <c r="F105" s="39"/>
      <c r="G105" s="39"/>
      <c r="H105" s="9"/>
      <c r="I105" s="38"/>
      <c r="J105" s="38"/>
      <c r="K105" s="39"/>
      <c r="L105" s="39"/>
      <c r="M105" s="39"/>
      <c r="N105" s="39"/>
      <c r="O105" s="40"/>
      <c r="P105" s="39"/>
      <c r="Q105" s="38"/>
      <c r="R105" s="38"/>
      <c r="S105" s="92"/>
      <c r="T105" s="92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93"/>
      <c r="AM105" s="39"/>
      <c r="AN105" s="39"/>
      <c r="AO105" s="39"/>
      <c r="AP105" s="39"/>
      <c r="AQ105" s="39"/>
      <c r="AR105" s="39"/>
      <c r="AS105" s="39"/>
      <c r="AT105" s="39"/>
      <c r="AU105" s="39"/>
      <c r="AV105" s="39"/>
      <c r="AW105" s="94"/>
      <c r="AX105" s="94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39"/>
      <c r="BK105" s="39"/>
      <c r="BL105" s="39"/>
      <c r="BM105" s="9"/>
      <c r="BN105" s="41"/>
      <c r="BO105" s="41"/>
      <c r="BP105" s="41"/>
      <c r="BQ105" s="41"/>
      <c r="BR105" s="41"/>
      <c r="BS105" s="42"/>
      <c r="BT105" s="42"/>
      <c r="BU105" s="42"/>
      <c r="BV105" s="42"/>
      <c r="BW105" s="42"/>
      <c r="BX105" s="42"/>
      <c r="BY105" s="42"/>
      <c r="BZ105" s="42"/>
      <c r="CA105" s="42"/>
      <c r="CB105" s="42"/>
      <c r="CC105" s="42"/>
      <c r="CD105" s="42"/>
      <c r="CE105" s="41"/>
      <c r="CF105" s="42"/>
      <c r="CG105" s="42"/>
      <c r="CH105" s="41"/>
      <c r="CI105" s="38"/>
      <c r="CJ105" s="9"/>
      <c r="CK105" s="9"/>
      <c r="CL105" s="9"/>
    </row>
    <row r="106" spans="1:90" x14ac:dyDescent="0.2">
      <c r="A106" s="95"/>
      <c r="B106" s="9"/>
      <c r="C106" s="38"/>
      <c r="D106" s="39"/>
      <c r="E106" s="40"/>
      <c r="F106" s="39"/>
      <c r="G106" s="39"/>
      <c r="H106" s="9"/>
      <c r="I106" s="38"/>
      <c r="J106" s="38"/>
      <c r="K106" s="39"/>
      <c r="L106" s="39"/>
      <c r="M106" s="39"/>
      <c r="N106" s="39"/>
      <c r="O106" s="40"/>
      <c r="P106" s="39"/>
      <c r="Q106" s="38"/>
      <c r="R106" s="38"/>
      <c r="S106" s="92"/>
      <c r="T106" s="92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93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94"/>
      <c r="AX106" s="94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  <c r="BL106" s="39"/>
      <c r="BM106" s="9"/>
      <c r="BN106" s="41"/>
      <c r="BO106" s="41"/>
      <c r="BP106" s="41"/>
      <c r="BQ106" s="41"/>
      <c r="BR106" s="41"/>
      <c r="BS106" s="42"/>
      <c r="BT106" s="42"/>
      <c r="BU106" s="42"/>
      <c r="BV106" s="42"/>
      <c r="BW106" s="42"/>
      <c r="BX106" s="42"/>
      <c r="BY106" s="42"/>
      <c r="BZ106" s="42"/>
      <c r="CA106" s="42"/>
      <c r="CB106" s="42"/>
      <c r="CC106" s="42"/>
      <c r="CD106" s="42"/>
      <c r="CE106" s="41"/>
      <c r="CF106" s="42"/>
      <c r="CG106" s="42"/>
      <c r="CH106" s="41"/>
      <c r="CI106" s="38"/>
      <c r="CJ106" s="9"/>
      <c r="CK106" s="9"/>
      <c r="CL106" s="9"/>
    </row>
    <row r="107" spans="1:90" x14ac:dyDescent="0.2">
      <c r="A107" s="95"/>
      <c r="B107" s="9"/>
      <c r="C107" s="38"/>
      <c r="D107" s="39"/>
      <c r="E107" s="40"/>
      <c r="F107" s="39"/>
      <c r="G107" s="39"/>
      <c r="H107" s="9"/>
      <c r="I107" s="38"/>
      <c r="J107" s="38"/>
      <c r="K107" s="39"/>
      <c r="L107" s="39"/>
      <c r="M107" s="39"/>
      <c r="N107" s="39"/>
      <c r="O107" s="40"/>
      <c r="P107" s="39"/>
      <c r="Q107" s="38"/>
      <c r="R107" s="38"/>
      <c r="S107" s="92"/>
      <c r="T107" s="92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93"/>
      <c r="AM107" s="39"/>
      <c r="AN107" s="39"/>
      <c r="AO107" s="39"/>
      <c r="AP107" s="39"/>
      <c r="AQ107" s="39"/>
      <c r="AR107" s="39"/>
      <c r="AS107" s="39"/>
      <c r="AT107" s="39"/>
      <c r="AU107" s="39"/>
      <c r="AV107" s="39"/>
      <c r="AW107" s="94"/>
      <c r="AX107" s="94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39"/>
      <c r="BK107" s="39"/>
      <c r="BL107" s="39"/>
      <c r="BM107" s="9"/>
      <c r="BN107" s="41"/>
      <c r="BO107" s="41"/>
      <c r="BP107" s="41"/>
      <c r="BQ107" s="41"/>
      <c r="BR107" s="41"/>
      <c r="BS107" s="42"/>
      <c r="BT107" s="42"/>
      <c r="BU107" s="42"/>
      <c r="BV107" s="42"/>
      <c r="BW107" s="42"/>
      <c r="BX107" s="42"/>
      <c r="BY107" s="42"/>
      <c r="BZ107" s="42"/>
      <c r="CA107" s="42"/>
      <c r="CB107" s="42"/>
      <c r="CC107" s="42"/>
      <c r="CD107" s="42"/>
      <c r="CE107" s="41"/>
      <c r="CF107" s="42"/>
      <c r="CG107" s="42"/>
      <c r="CH107" s="41"/>
      <c r="CI107" s="38"/>
      <c r="CJ107" s="9"/>
      <c r="CK107" s="9"/>
      <c r="CL107" s="9"/>
    </row>
    <row r="108" spans="1:90" x14ac:dyDescent="0.2">
      <c r="A108" s="95"/>
      <c r="B108" s="9"/>
      <c r="C108" s="38"/>
      <c r="D108" s="39"/>
      <c r="E108" s="40"/>
      <c r="F108" s="39"/>
      <c r="G108" s="39"/>
      <c r="H108" s="9"/>
      <c r="I108" s="38"/>
      <c r="J108" s="38"/>
      <c r="K108" s="39"/>
      <c r="L108" s="39"/>
      <c r="M108" s="39"/>
      <c r="N108" s="39"/>
      <c r="O108" s="40"/>
      <c r="P108" s="39"/>
      <c r="Q108" s="38"/>
      <c r="R108" s="38"/>
      <c r="S108" s="92"/>
      <c r="T108" s="92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93"/>
      <c r="AM108" s="39"/>
      <c r="AN108" s="39"/>
      <c r="AO108" s="39"/>
      <c r="AP108" s="39"/>
      <c r="AQ108" s="39"/>
      <c r="AR108" s="39"/>
      <c r="AS108" s="39"/>
      <c r="AT108" s="39"/>
      <c r="AU108" s="39"/>
      <c r="AV108" s="39"/>
      <c r="AW108" s="94"/>
      <c r="AX108" s="94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39"/>
      <c r="BK108" s="39"/>
      <c r="BL108" s="39"/>
      <c r="BM108" s="9"/>
      <c r="BN108" s="41"/>
      <c r="BO108" s="41"/>
      <c r="BP108" s="41"/>
      <c r="BQ108" s="41"/>
      <c r="BR108" s="41"/>
      <c r="BS108" s="42"/>
      <c r="BT108" s="42"/>
      <c r="BU108" s="42"/>
      <c r="BV108" s="42"/>
      <c r="BW108" s="42"/>
      <c r="BX108" s="42"/>
      <c r="BY108" s="42"/>
      <c r="BZ108" s="42"/>
      <c r="CA108" s="42"/>
      <c r="CB108" s="42"/>
      <c r="CC108" s="42"/>
      <c r="CD108" s="42"/>
      <c r="CE108" s="41"/>
      <c r="CF108" s="42"/>
      <c r="CG108" s="42"/>
      <c r="CH108" s="41"/>
      <c r="CI108" s="38"/>
      <c r="CJ108" s="9"/>
      <c r="CK108" s="9"/>
      <c r="CL108" s="9"/>
    </row>
    <row r="109" spans="1:90" x14ac:dyDescent="0.2">
      <c r="A109" s="95"/>
      <c r="B109" s="9"/>
      <c r="C109" s="38"/>
      <c r="D109" s="39"/>
      <c r="E109" s="40"/>
      <c r="F109" s="39"/>
      <c r="G109" s="39"/>
      <c r="H109" s="9"/>
      <c r="I109" s="38"/>
      <c r="J109" s="38"/>
      <c r="K109" s="39"/>
      <c r="L109" s="39"/>
      <c r="M109" s="39"/>
      <c r="N109" s="39"/>
      <c r="O109" s="40"/>
      <c r="P109" s="39"/>
      <c r="Q109" s="38"/>
      <c r="R109" s="38"/>
      <c r="S109" s="92"/>
      <c r="T109" s="92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93"/>
      <c r="AM109" s="39"/>
      <c r="AN109" s="39"/>
      <c r="AO109" s="39"/>
      <c r="AP109" s="39"/>
      <c r="AQ109" s="39"/>
      <c r="AR109" s="39"/>
      <c r="AS109" s="39"/>
      <c r="AT109" s="39"/>
      <c r="AU109" s="39"/>
      <c r="AV109" s="39"/>
      <c r="AW109" s="94"/>
      <c r="AX109" s="94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9"/>
      <c r="BN109" s="41"/>
      <c r="BO109" s="41"/>
      <c r="BP109" s="41"/>
      <c r="BQ109" s="41"/>
      <c r="BR109" s="41"/>
      <c r="BS109" s="42"/>
      <c r="BT109" s="42"/>
      <c r="BU109" s="42"/>
      <c r="BV109" s="42"/>
      <c r="BW109" s="42"/>
      <c r="BX109" s="42"/>
      <c r="BY109" s="42"/>
      <c r="BZ109" s="42"/>
      <c r="CA109" s="42"/>
      <c r="CB109" s="42"/>
      <c r="CC109" s="42"/>
      <c r="CD109" s="42"/>
      <c r="CE109" s="41"/>
      <c r="CF109" s="42"/>
      <c r="CG109" s="42"/>
      <c r="CH109" s="41"/>
      <c r="CI109" s="38"/>
      <c r="CJ109" s="9"/>
      <c r="CK109" s="9"/>
      <c r="CL109" s="9"/>
    </row>
    <row r="110" spans="1:90" x14ac:dyDescent="0.2">
      <c r="A110" s="95"/>
      <c r="B110" s="9"/>
      <c r="C110" s="38"/>
      <c r="D110" s="39"/>
      <c r="E110" s="40"/>
      <c r="F110" s="39"/>
      <c r="G110" s="39"/>
      <c r="H110" s="9"/>
      <c r="I110" s="38"/>
      <c r="J110" s="38"/>
      <c r="K110" s="39"/>
      <c r="L110" s="39"/>
      <c r="M110" s="39"/>
      <c r="N110" s="39"/>
      <c r="O110" s="40"/>
      <c r="P110" s="39"/>
      <c r="Q110" s="38"/>
      <c r="R110" s="38"/>
      <c r="S110" s="92"/>
      <c r="T110" s="92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93"/>
      <c r="AM110" s="39"/>
      <c r="AN110" s="39"/>
      <c r="AO110" s="39"/>
      <c r="AP110" s="39"/>
      <c r="AQ110" s="39"/>
      <c r="AR110" s="39"/>
      <c r="AS110" s="39"/>
      <c r="AT110" s="39"/>
      <c r="AU110" s="39"/>
      <c r="AV110" s="39"/>
      <c r="AW110" s="94"/>
      <c r="AX110" s="94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39"/>
      <c r="BK110" s="39"/>
      <c r="BL110" s="39"/>
      <c r="BM110" s="9"/>
      <c r="BN110" s="41"/>
      <c r="BO110" s="41"/>
      <c r="BP110" s="41"/>
      <c r="BQ110" s="41"/>
      <c r="BR110" s="41"/>
      <c r="BS110" s="42"/>
      <c r="BT110" s="42"/>
      <c r="BU110" s="42"/>
      <c r="BV110" s="42"/>
      <c r="BW110" s="42"/>
      <c r="BX110" s="42"/>
      <c r="BY110" s="42"/>
      <c r="BZ110" s="42"/>
      <c r="CA110" s="42"/>
      <c r="CB110" s="42"/>
      <c r="CC110" s="42"/>
      <c r="CD110" s="42"/>
      <c r="CE110" s="41"/>
      <c r="CF110" s="42"/>
      <c r="CG110" s="42"/>
      <c r="CH110" s="41"/>
      <c r="CI110" s="38"/>
      <c r="CJ110" s="9"/>
      <c r="CK110" s="9"/>
      <c r="CL110" s="9"/>
    </row>
    <row r="111" spans="1:90" x14ac:dyDescent="0.2">
      <c r="A111" s="95"/>
      <c r="B111" s="9"/>
      <c r="C111" s="38"/>
      <c r="D111" s="39"/>
      <c r="E111" s="40"/>
      <c r="F111" s="39"/>
      <c r="G111" s="39"/>
      <c r="H111" s="9"/>
      <c r="I111" s="38"/>
      <c r="J111" s="38"/>
      <c r="K111" s="39"/>
      <c r="L111" s="39"/>
      <c r="M111" s="39"/>
      <c r="N111" s="39"/>
      <c r="O111" s="40"/>
      <c r="P111" s="39"/>
      <c r="Q111" s="38"/>
      <c r="R111" s="38"/>
      <c r="S111" s="92"/>
      <c r="T111" s="92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93"/>
      <c r="AM111" s="39"/>
      <c r="AN111" s="39"/>
      <c r="AO111" s="39"/>
      <c r="AP111" s="39"/>
      <c r="AQ111" s="39"/>
      <c r="AR111" s="39"/>
      <c r="AS111" s="39"/>
      <c r="AT111" s="39"/>
      <c r="AU111" s="39"/>
      <c r="AV111" s="39"/>
      <c r="AW111" s="94"/>
      <c r="AX111" s="94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39"/>
      <c r="BK111" s="39"/>
      <c r="BL111" s="39"/>
      <c r="BM111" s="9"/>
      <c r="BN111" s="41"/>
      <c r="BO111" s="41"/>
      <c r="BP111" s="41"/>
      <c r="BQ111" s="41"/>
      <c r="BR111" s="41"/>
      <c r="BS111" s="42"/>
      <c r="BT111" s="42"/>
      <c r="BU111" s="42"/>
      <c r="BV111" s="42"/>
      <c r="BW111" s="42"/>
      <c r="BX111" s="42"/>
      <c r="BY111" s="42"/>
      <c r="BZ111" s="42"/>
      <c r="CA111" s="42"/>
      <c r="CB111" s="42"/>
      <c r="CC111" s="42"/>
      <c r="CD111" s="42"/>
      <c r="CE111" s="41"/>
      <c r="CF111" s="42"/>
      <c r="CG111" s="42"/>
      <c r="CH111" s="41"/>
      <c r="CI111" s="38"/>
      <c r="CJ111" s="9"/>
      <c r="CK111" s="9"/>
      <c r="CL111" s="9"/>
    </row>
    <row r="112" spans="1:90" x14ac:dyDescent="0.2">
      <c r="A112" s="95"/>
      <c r="B112" s="9"/>
      <c r="C112" s="38"/>
      <c r="D112" s="39"/>
      <c r="E112" s="40"/>
      <c r="F112" s="39"/>
      <c r="G112" s="39"/>
      <c r="H112" s="9"/>
      <c r="I112" s="38"/>
      <c r="J112" s="38"/>
      <c r="K112" s="39"/>
      <c r="L112" s="39"/>
      <c r="M112" s="39"/>
      <c r="N112" s="39"/>
      <c r="O112" s="40"/>
      <c r="P112" s="39"/>
      <c r="Q112" s="38"/>
      <c r="R112" s="38"/>
      <c r="S112" s="92"/>
      <c r="T112" s="92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93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94"/>
      <c r="AX112" s="94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9"/>
      <c r="BN112" s="41"/>
      <c r="BO112" s="41"/>
      <c r="BP112" s="41"/>
      <c r="BQ112" s="41"/>
      <c r="BR112" s="41"/>
      <c r="BS112" s="42"/>
      <c r="BT112" s="42"/>
      <c r="BU112" s="42"/>
      <c r="BV112" s="42"/>
      <c r="BW112" s="42"/>
      <c r="BX112" s="42"/>
      <c r="BY112" s="42"/>
      <c r="BZ112" s="42"/>
      <c r="CA112" s="42"/>
      <c r="CB112" s="42"/>
      <c r="CC112" s="42"/>
      <c r="CD112" s="42"/>
      <c r="CE112" s="41"/>
      <c r="CF112" s="42"/>
      <c r="CG112" s="42"/>
      <c r="CH112" s="41"/>
      <c r="CI112" s="38"/>
      <c r="CJ112" s="9"/>
      <c r="CK112" s="9"/>
      <c r="CL112" s="9"/>
    </row>
    <row r="113" spans="1:90" x14ac:dyDescent="0.2">
      <c r="A113" s="95"/>
      <c r="B113" s="9"/>
      <c r="C113" s="38"/>
      <c r="D113" s="39"/>
      <c r="E113" s="40"/>
      <c r="F113" s="39"/>
      <c r="G113" s="39"/>
      <c r="H113" s="9"/>
      <c r="I113" s="38"/>
      <c r="J113" s="38"/>
      <c r="K113" s="39"/>
      <c r="L113" s="39"/>
      <c r="M113" s="39"/>
      <c r="N113" s="39"/>
      <c r="O113" s="40"/>
      <c r="P113" s="39"/>
      <c r="Q113" s="38"/>
      <c r="R113" s="38"/>
      <c r="S113" s="92"/>
      <c r="T113" s="92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93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94"/>
      <c r="AX113" s="94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9"/>
      <c r="BN113" s="41"/>
      <c r="BO113" s="41"/>
      <c r="BP113" s="41"/>
      <c r="BQ113" s="41"/>
      <c r="BR113" s="41"/>
      <c r="BS113" s="42"/>
      <c r="BT113" s="42"/>
      <c r="BU113" s="42"/>
      <c r="BV113" s="42"/>
      <c r="BW113" s="42"/>
      <c r="BX113" s="42"/>
      <c r="BY113" s="42"/>
      <c r="BZ113" s="42"/>
      <c r="CA113" s="42"/>
      <c r="CB113" s="42"/>
      <c r="CC113" s="42"/>
      <c r="CD113" s="42"/>
      <c r="CE113" s="41"/>
      <c r="CF113" s="42"/>
      <c r="CG113" s="42"/>
      <c r="CH113" s="41"/>
      <c r="CI113" s="38"/>
      <c r="CJ113" s="9"/>
      <c r="CK113" s="9"/>
      <c r="CL113" s="9"/>
    </row>
    <row r="114" spans="1:90" x14ac:dyDescent="0.2">
      <c r="A114" s="95"/>
      <c r="B114" s="9"/>
      <c r="C114" s="38"/>
      <c r="D114" s="39"/>
      <c r="E114" s="40"/>
      <c r="F114" s="39"/>
      <c r="G114" s="39"/>
      <c r="H114" s="9"/>
      <c r="I114" s="38"/>
      <c r="J114" s="38"/>
      <c r="K114" s="39"/>
      <c r="L114" s="39"/>
      <c r="M114" s="39"/>
      <c r="N114" s="39"/>
      <c r="O114" s="40"/>
      <c r="P114" s="39"/>
      <c r="Q114" s="38"/>
      <c r="R114" s="38"/>
      <c r="S114" s="92"/>
      <c r="T114" s="92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93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94"/>
      <c r="AX114" s="94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9"/>
      <c r="BN114" s="41"/>
      <c r="BO114" s="41"/>
      <c r="BP114" s="41"/>
      <c r="BQ114" s="41"/>
      <c r="BR114" s="41"/>
      <c r="BS114" s="42"/>
      <c r="BT114" s="42"/>
      <c r="BU114" s="42"/>
      <c r="BV114" s="42"/>
      <c r="BW114" s="42"/>
      <c r="BX114" s="42"/>
      <c r="BY114" s="42"/>
      <c r="BZ114" s="42"/>
      <c r="CA114" s="42"/>
      <c r="CB114" s="42"/>
      <c r="CC114" s="42"/>
      <c r="CD114" s="42"/>
      <c r="CE114" s="41"/>
      <c r="CF114" s="42"/>
      <c r="CG114" s="42"/>
      <c r="CH114" s="41"/>
      <c r="CI114" s="38"/>
      <c r="CJ114" s="9"/>
      <c r="CK114" s="9"/>
      <c r="CL114" s="9"/>
    </row>
    <row r="115" spans="1:90" x14ac:dyDescent="0.2">
      <c r="A115" s="95"/>
      <c r="B115" s="9"/>
      <c r="C115" s="38"/>
      <c r="D115" s="39"/>
      <c r="E115" s="40"/>
      <c r="F115" s="39"/>
      <c r="G115" s="39"/>
      <c r="H115" s="9"/>
      <c r="I115" s="38"/>
      <c r="J115" s="38"/>
      <c r="K115" s="39"/>
      <c r="L115" s="39"/>
      <c r="M115" s="39"/>
      <c r="N115" s="39"/>
      <c r="O115" s="40"/>
      <c r="P115" s="39"/>
      <c r="Q115" s="38"/>
      <c r="R115" s="38"/>
      <c r="S115" s="92"/>
      <c r="T115" s="92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93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94"/>
      <c r="AX115" s="94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9"/>
      <c r="BN115" s="41"/>
      <c r="BO115" s="41"/>
      <c r="BP115" s="41"/>
      <c r="BQ115" s="41"/>
      <c r="BR115" s="41"/>
      <c r="BS115" s="42"/>
      <c r="BT115" s="42"/>
      <c r="BU115" s="42"/>
      <c r="BV115" s="42"/>
      <c r="BW115" s="42"/>
      <c r="BX115" s="42"/>
      <c r="BY115" s="42"/>
      <c r="BZ115" s="42"/>
      <c r="CA115" s="42"/>
      <c r="CB115" s="42"/>
      <c r="CC115" s="42"/>
      <c r="CD115" s="42"/>
      <c r="CE115" s="41"/>
      <c r="CF115" s="42"/>
      <c r="CG115" s="42"/>
      <c r="CH115" s="41"/>
      <c r="CI115" s="38"/>
      <c r="CJ115" s="9"/>
      <c r="CK115" s="9"/>
      <c r="CL115" s="9"/>
    </row>
    <row r="116" spans="1:90" x14ac:dyDescent="0.2">
      <c r="A116" s="95"/>
      <c r="B116" s="9"/>
      <c r="C116" s="38"/>
      <c r="D116" s="39"/>
      <c r="E116" s="40"/>
      <c r="F116" s="39"/>
      <c r="G116" s="39"/>
      <c r="H116" s="9"/>
      <c r="I116" s="38"/>
      <c r="J116" s="38"/>
      <c r="K116" s="39"/>
      <c r="L116" s="39"/>
      <c r="M116" s="39"/>
      <c r="N116" s="39"/>
      <c r="O116" s="40"/>
      <c r="P116" s="39"/>
      <c r="Q116" s="38"/>
      <c r="R116" s="38"/>
      <c r="S116" s="92"/>
      <c r="T116" s="92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93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94"/>
      <c r="AX116" s="94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9"/>
      <c r="BN116" s="41"/>
      <c r="BO116" s="41"/>
      <c r="BP116" s="41"/>
      <c r="BQ116" s="41"/>
      <c r="BR116" s="41"/>
      <c r="BS116" s="42"/>
      <c r="BT116" s="42"/>
      <c r="BU116" s="42"/>
      <c r="BV116" s="42"/>
      <c r="BW116" s="42"/>
      <c r="BX116" s="42"/>
      <c r="BY116" s="42"/>
      <c r="BZ116" s="42"/>
      <c r="CA116" s="42"/>
      <c r="CB116" s="42"/>
      <c r="CC116" s="42"/>
      <c r="CD116" s="42"/>
      <c r="CE116" s="41"/>
      <c r="CF116" s="42"/>
      <c r="CG116" s="42"/>
      <c r="CH116" s="41"/>
      <c r="CI116" s="38"/>
      <c r="CJ116" s="9"/>
      <c r="CK116" s="9"/>
      <c r="CL116" s="9"/>
    </row>
    <row r="117" spans="1:90" x14ac:dyDescent="0.2">
      <c r="A117" s="95"/>
      <c r="B117" s="9"/>
      <c r="C117" s="38"/>
      <c r="D117" s="39"/>
      <c r="E117" s="40"/>
      <c r="F117" s="39"/>
      <c r="G117" s="39"/>
      <c r="H117" s="9"/>
      <c r="I117" s="38"/>
      <c r="J117" s="38"/>
      <c r="K117" s="39"/>
      <c r="L117" s="39"/>
      <c r="M117" s="39"/>
      <c r="N117" s="39"/>
      <c r="O117" s="40"/>
      <c r="P117" s="39"/>
      <c r="Q117" s="38"/>
      <c r="R117" s="38"/>
      <c r="S117" s="92"/>
      <c r="T117" s="92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93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94"/>
      <c r="AX117" s="94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9"/>
      <c r="BN117" s="41"/>
      <c r="BO117" s="41"/>
      <c r="BP117" s="41"/>
      <c r="BQ117" s="41"/>
      <c r="BR117" s="41"/>
      <c r="BS117" s="42"/>
      <c r="BT117" s="42"/>
      <c r="BU117" s="42"/>
      <c r="BV117" s="42"/>
      <c r="BW117" s="42"/>
      <c r="BX117" s="42"/>
      <c r="BY117" s="42"/>
      <c r="BZ117" s="42"/>
      <c r="CA117" s="42"/>
      <c r="CB117" s="42"/>
      <c r="CC117" s="42"/>
      <c r="CD117" s="42"/>
      <c r="CE117" s="41"/>
      <c r="CF117" s="42"/>
      <c r="CG117" s="42"/>
      <c r="CH117" s="41"/>
      <c r="CI117" s="38"/>
      <c r="CJ117" s="9"/>
      <c r="CK117" s="9"/>
      <c r="CL117" s="9"/>
    </row>
    <row r="118" spans="1:90" x14ac:dyDescent="0.2">
      <c r="A118" s="95"/>
      <c r="B118" s="9"/>
      <c r="C118" s="38"/>
      <c r="D118" s="39"/>
      <c r="E118" s="40"/>
      <c r="F118" s="39"/>
      <c r="G118" s="39"/>
      <c r="H118" s="9"/>
      <c r="I118" s="38"/>
      <c r="J118" s="38"/>
      <c r="K118" s="39"/>
      <c r="L118" s="39"/>
      <c r="M118" s="39"/>
      <c r="N118" s="39"/>
      <c r="O118" s="40"/>
      <c r="P118" s="39"/>
      <c r="Q118" s="38"/>
      <c r="R118" s="38"/>
      <c r="S118" s="92"/>
      <c r="T118" s="92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93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94"/>
      <c r="AX118" s="94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  <c r="BL118" s="39"/>
      <c r="BM118" s="9"/>
      <c r="BN118" s="41"/>
      <c r="BO118" s="41"/>
      <c r="BP118" s="41"/>
      <c r="BQ118" s="41"/>
      <c r="BR118" s="41"/>
      <c r="BS118" s="42"/>
      <c r="BT118" s="42"/>
      <c r="BU118" s="42"/>
      <c r="BV118" s="42"/>
      <c r="BW118" s="42"/>
      <c r="BX118" s="42"/>
      <c r="BY118" s="42"/>
      <c r="BZ118" s="42"/>
      <c r="CA118" s="42"/>
      <c r="CB118" s="42"/>
      <c r="CC118" s="42"/>
      <c r="CD118" s="42"/>
      <c r="CE118" s="41"/>
      <c r="CF118" s="42"/>
      <c r="CG118" s="42"/>
      <c r="CH118" s="41"/>
      <c r="CI118" s="38"/>
      <c r="CJ118" s="9"/>
      <c r="CK118" s="9"/>
      <c r="CL118" s="9"/>
    </row>
    <row r="119" spans="1:90" x14ac:dyDescent="0.2">
      <c r="A119" s="95"/>
      <c r="B119" s="9"/>
      <c r="C119" s="38"/>
      <c r="D119" s="39"/>
      <c r="E119" s="40"/>
      <c r="F119" s="39"/>
      <c r="G119" s="39"/>
      <c r="H119" s="9"/>
      <c r="I119" s="38"/>
      <c r="J119" s="38"/>
      <c r="K119" s="39"/>
      <c r="L119" s="39"/>
      <c r="M119" s="39"/>
      <c r="N119" s="39"/>
      <c r="O119" s="40"/>
      <c r="P119" s="39"/>
      <c r="Q119" s="38"/>
      <c r="R119" s="38"/>
      <c r="S119" s="92"/>
      <c r="T119" s="92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93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94"/>
      <c r="AX119" s="94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39"/>
      <c r="BK119" s="39"/>
      <c r="BL119" s="39"/>
      <c r="BM119" s="9"/>
      <c r="BN119" s="41"/>
      <c r="BO119" s="41"/>
      <c r="BP119" s="41"/>
      <c r="BQ119" s="41"/>
      <c r="BR119" s="41"/>
      <c r="BS119" s="42"/>
      <c r="BT119" s="42"/>
      <c r="BU119" s="42"/>
      <c r="BV119" s="42"/>
      <c r="BW119" s="42"/>
      <c r="BX119" s="42"/>
      <c r="BY119" s="42"/>
      <c r="BZ119" s="42"/>
      <c r="CA119" s="42"/>
      <c r="CB119" s="42"/>
      <c r="CC119" s="42"/>
      <c r="CD119" s="42"/>
      <c r="CE119" s="41"/>
      <c r="CF119" s="42"/>
      <c r="CG119" s="42"/>
      <c r="CH119" s="41"/>
      <c r="CI119" s="38"/>
      <c r="CJ119" s="9"/>
      <c r="CK119" s="9"/>
      <c r="CL119" s="9"/>
    </row>
    <row r="120" spans="1:90" x14ac:dyDescent="0.2">
      <c r="A120" s="95"/>
      <c r="B120" s="9"/>
      <c r="C120" s="38"/>
      <c r="D120" s="39"/>
      <c r="E120" s="40"/>
      <c r="F120" s="39"/>
      <c r="G120" s="39"/>
      <c r="H120" s="9"/>
      <c r="I120" s="38"/>
      <c r="J120" s="38"/>
      <c r="K120" s="39"/>
      <c r="L120" s="39"/>
      <c r="M120" s="39"/>
      <c r="N120" s="39"/>
      <c r="O120" s="40"/>
      <c r="P120" s="39"/>
      <c r="Q120" s="38"/>
      <c r="R120" s="38"/>
      <c r="S120" s="92"/>
      <c r="T120" s="92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93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94"/>
      <c r="AX120" s="94"/>
      <c r="AY120" s="39"/>
      <c r="AZ120" s="39"/>
      <c r="BA120" s="39"/>
      <c r="BB120" s="39"/>
      <c r="BC120" s="39"/>
      <c r="BD120" s="39"/>
      <c r="BE120" s="39"/>
      <c r="BF120" s="39"/>
      <c r="BG120" s="39"/>
      <c r="BH120" s="39"/>
      <c r="BI120" s="39"/>
      <c r="BJ120" s="39"/>
      <c r="BK120" s="39"/>
      <c r="BL120" s="39"/>
      <c r="BM120" s="9"/>
      <c r="BN120" s="41"/>
      <c r="BO120" s="41"/>
      <c r="BP120" s="41"/>
      <c r="BQ120" s="41"/>
      <c r="BR120" s="41"/>
      <c r="BS120" s="42"/>
      <c r="BT120" s="42"/>
      <c r="BU120" s="42"/>
      <c r="BV120" s="42"/>
      <c r="BW120" s="42"/>
      <c r="BX120" s="42"/>
      <c r="BY120" s="42"/>
      <c r="BZ120" s="42"/>
      <c r="CA120" s="42"/>
      <c r="CB120" s="42"/>
      <c r="CC120" s="42"/>
      <c r="CD120" s="42"/>
      <c r="CE120" s="41"/>
      <c r="CF120" s="42"/>
      <c r="CG120" s="42"/>
      <c r="CH120" s="41"/>
      <c r="CI120" s="38"/>
      <c r="CJ120" s="9"/>
      <c r="CK120" s="9"/>
      <c r="CL120" s="9"/>
    </row>
    <row r="121" spans="1:90" x14ac:dyDescent="0.2">
      <c r="A121" s="95"/>
      <c r="B121" s="9"/>
      <c r="C121" s="38"/>
      <c r="D121" s="39"/>
      <c r="E121" s="40"/>
      <c r="F121" s="39"/>
      <c r="G121" s="39"/>
      <c r="H121" s="9"/>
      <c r="I121" s="38"/>
      <c r="J121" s="38"/>
      <c r="K121" s="39"/>
      <c r="L121" s="39"/>
      <c r="M121" s="39"/>
      <c r="N121" s="39"/>
      <c r="O121" s="40"/>
      <c r="P121" s="39"/>
      <c r="Q121" s="38"/>
      <c r="R121" s="38"/>
      <c r="S121" s="92"/>
      <c r="T121" s="92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93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94"/>
      <c r="AX121" s="94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39"/>
      <c r="BK121" s="39"/>
      <c r="BL121" s="39"/>
      <c r="BM121" s="9"/>
      <c r="BN121" s="41"/>
      <c r="BO121" s="41"/>
      <c r="BP121" s="41"/>
      <c r="BQ121" s="41"/>
      <c r="BR121" s="41"/>
      <c r="BS121" s="42"/>
      <c r="BT121" s="42"/>
      <c r="BU121" s="42"/>
      <c r="BV121" s="42"/>
      <c r="BW121" s="42"/>
      <c r="BX121" s="42"/>
      <c r="BY121" s="42"/>
      <c r="BZ121" s="42"/>
      <c r="CA121" s="42"/>
      <c r="CB121" s="42"/>
      <c r="CC121" s="42"/>
      <c r="CD121" s="42"/>
      <c r="CE121" s="41"/>
      <c r="CF121" s="42"/>
      <c r="CG121" s="42"/>
      <c r="CH121" s="41"/>
      <c r="CI121" s="38"/>
      <c r="CJ121" s="9"/>
      <c r="CK121" s="9"/>
      <c r="CL121" s="9"/>
    </row>
    <row r="122" spans="1:90" x14ac:dyDescent="0.2">
      <c r="A122" s="95"/>
      <c r="B122" s="9"/>
      <c r="C122" s="38"/>
      <c r="D122" s="39"/>
      <c r="E122" s="40"/>
      <c r="F122" s="39"/>
      <c r="G122" s="39"/>
      <c r="H122" s="9"/>
      <c r="I122" s="38"/>
      <c r="J122" s="38"/>
      <c r="K122" s="39"/>
      <c r="L122" s="39"/>
      <c r="M122" s="39"/>
      <c r="N122" s="39"/>
      <c r="O122" s="40"/>
      <c r="P122" s="39"/>
      <c r="Q122" s="38"/>
      <c r="R122" s="38"/>
      <c r="S122" s="92"/>
      <c r="T122" s="92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93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94"/>
      <c r="AX122" s="94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39"/>
      <c r="BK122" s="39"/>
      <c r="BL122" s="39"/>
      <c r="BM122" s="9"/>
      <c r="BN122" s="41"/>
      <c r="BO122" s="41"/>
      <c r="BP122" s="41"/>
      <c r="BQ122" s="41"/>
      <c r="BR122" s="41"/>
      <c r="BS122" s="42"/>
      <c r="BT122" s="42"/>
      <c r="BU122" s="42"/>
      <c r="BV122" s="42"/>
      <c r="BW122" s="42"/>
      <c r="BX122" s="42"/>
      <c r="BY122" s="42"/>
      <c r="BZ122" s="42"/>
      <c r="CA122" s="42"/>
      <c r="CB122" s="42"/>
      <c r="CC122" s="42"/>
      <c r="CD122" s="42"/>
      <c r="CE122" s="41"/>
      <c r="CF122" s="42"/>
      <c r="CG122" s="42"/>
      <c r="CH122" s="41"/>
      <c r="CI122" s="38"/>
      <c r="CJ122" s="9"/>
      <c r="CK122" s="9"/>
      <c r="CL122" s="9"/>
    </row>
    <row r="123" spans="1:90" x14ac:dyDescent="0.2">
      <c r="A123" s="95"/>
      <c r="B123" s="9"/>
      <c r="C123" s="38"/>
      <c r="D123" s="39"/>
      <c r="E123" s="40"/>
      <c r="F123" s="39"/>
      <c r="G123" s="39"/>
      <c r="H123" s="9"/>
      <c r="I123" s="38"/>
      <c r="J123" s="38"/>
      <c r="K123" s="39"/>
      <c r="L123" s="39"/>
      <c r="M123" s="39"/>
      <c r="N123" s="39"/>
      <c r="O123" s="40"/>
      <c r="P123" s="39"/>
      <c r="Q123" s="38"/>
      <c r="R123" s="38"/>
      <c r="S123" s="92"/>
      <c r="T123" s="92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93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94"/>
      <c r="AX123" s="94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39"/>
      <c r="BK123" s="39"/>
      <c r="BL123" s="39"/>
      <c r="BM123" s="9"/>
      <c r="BN123" s="41"/>
      <c r="BO123" s="41"/>
      <c r="BP123" s="41"/>
      <c r="BQ123" s="41"/>
      <c r="BR123" s="41"/>
      <c r="BS123" s="42"/>
      <c r="BT123" s="42"/>
      <c r="BU123" s="42"/>
      <c r="BV123" s="42"/>
      <c r="BW123" s="42"/>
      <c r="BX123" s="42"/>
      <c r="BY123" s="42"/>
      <c r="BZ123" s="42"/>
      <c r="CA123" s="42"/>
      <c r="CB123" s="42"/>
      <c r="CC123" s="42"/>
      <c r="CD123" s="42"/>
      <c r="CE123" s="41"/>
      <c r="CF123" s="42"/>
      <c r="CG123" s="42"/>
      <c r="CH123" s="41"/>
      <c r="CI123" s="38"/>
      <c r="CJ123" s="9"/>
      <c r="CK123" s="9"/>
      <c r="CL123" s="9"/>
    </row>
    <row r="124" spans="1:90" x14ac:dyDescent="0.2">
      <c r="A124" s="95"/>
      <c r="B124" s="9"/>
      <c r="C124" s="38"/>
      <c r="D124" s="39"/>
      <c r="E124" s="40"/>
      <c r="F124" s="39"/>
      <c r="G124" s="39"/>
      <c r="H124" s="9"/>
      <c r="I124" s="38"/>
      <c r="J124" s="38"/>
      <c r="K124" s="39"/>
      <c r="L124" s="39"/>
      <c r="M124" s="39"/>
      <c r="N124" s="39"/>
      <c r="O124" s="40"/>
      <c r="P124" s="39"/>
      <c r="Q124" s="38"/>
      <c r="R124" s="38"/>
      <c r="S124" s="92"/>
      <c r="T124" s="92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93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94"/>
      <c r="AX124" s="94"/>
      <c r="AY124" s="39"/>
      <c r="AZ124" s="39"/>
      <c r="BA124" s="39"/>
      <c r="BB124" s="39"/>
      <c r="BC124" s="39"/>
      <c r="BD124" s="39"/>
      <c r="BE124" s="39"/>
      <c r="BF124" s="39"/>
      <c r="BG124" s="39"/>
      <c r="BH124" s="39"/>
      <c r="BI124" s="39"/>
      <c r="BJ124" s="39"/>
      <c r="BK124" s="39"/>
      <c r="BL124" s="39"/>
      <c r="BM124" s="9"/>
      <c r="BN124" s="41"/>
      <c r="BO124" s="41"/>
      <c r="BP124" s="41"/>
      <c r="BQ124" s="41"/>
      <c r="BR124" s="41"/>
      <c r="BS124" s="42"/>
      <c r="BT124" s="42"/>
      <c r="BU124" s="42"/>
      <c r="BV124" s="42"/>
      <c r="BW124" s="42"/>
      <c r="BX124" s="42"/>
      <c r="BY124" s="42"/>
      <c r="BZ124" s="42"/>
      <c r="CA124" s="42"/>
      <c r="CB124" s="42"/>
      <c r="CC124" s="42"/>
      <c r="CD124" s="42"/>
      <c r="CE124" s="41"/>
      <c r="CF124" s="42"/>
      <c r="CG124" s="42"/>
      <c r="CH124" s="41"/>
      <c r="CI124" s="38"/>
      <c r="CJ124" s="9"/>
      <c r="CK124" s="9"/>
      <c r="CL124" s="9"/>
    </row>
    <row r="125" spans="1:90" x14ac:dyDescent="0.2">
      <c r="A125" s="95"/>
      <c r="B125" s="9"/>
      <c r="C125" s="38"/>
      <c r="D125" s="39"/>
      <c r="E125" s="40"/>
      <c r="F125" s="39"/>
      <c r="G125" s="39"/>
      <c r="H125" s="9"/>
      <c r="I125" s="38"/>
      <c r="J125" s="38"/>
      <c r="K125" s="39"/>
      <c r="L125" s="39"/>
      <c r="M125" s="39"/>
      <c r="N125" s="39"/>
      <c r="O125" s="40"/>
      <c r="P125" s="39"/>
      <c r="Q125" s="38"/>
      <c r="R125" s="38"/>
      <c r="S125" s="92"/>
      <c r="T125" s="92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93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94"/>
      <c r="AX125" s="94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39"/>
      <c r="BK125" s="39"/>
      <c r="BL125" s="39"/>
      <c r="BM125" s="9"/>
      <c r="BN125" s="41"/>
      <c r="BO125" s="41"/>
      <c r="BP125" s="41"/>
      <c r="BQ125" s="41"/>
      <c r="BR125" s="41"/>
      <c r="BS125" s="42"/>
      <c r="BT125" s="42"/>
      <c r="BU125" s="42"/>
      <c r="BV125" s="42"/>
      <c r="BW125" s="42"/>
      <c r="BX125" s="42"/>
      <c r="BY125" s="42"/>
      <c r="BZ125" s="42"/>
      <c r="CA125" s="42"/>
      <c r="CB125" s="42"/>
      <c r="CC125" s="42"/>
      <c r="CD125" s="42"/>
      <c r="CE125" s="41"/>
      <c r="CF125" s="42"/>
      <c r="CG125" s="42"/>
      <c r="CH125" s="41"/>
      <c r="CI125" s="38"/>
      <c r="CJ125" s="9"/>
      <c r="CK125" s="9"/>
      <c r="CL125" s="9"/>
    </row>
    <row r="126" spans="1:90" x14ac:dyDescent="0.2">
      <c r="A126" s="95"/>
      <c r="B126" s="9"/>
      <c r="C126" s="38"/>
      <c r="D126" s="39"/>
      <c r="E126" s="40"/>
      <c r="F126" s="39"/>
      <c r="G126" s="39"/>
      <c r="H126" s="9"/>
      <c r="I126" s="38"/>
      <c r="J126" s="38"/>
      <c r="K126" s="39"/>
      <c r="L126" s="39"/>
      <c r="M126" s="39"/>
      <c r="N126" s="39"/>
      <c r="O126" s="40"/>
      <c r="P126" s="39"/>
      <c r="Q126" s="38"/>
      <c r="R126" s="38"/>
      <c r="S126" s="92"/>
      <c r="T126" s="92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93"/>
      <c r="AM126" s="39"/>
      <c r="AN126" s="39"/>
      <c r="AO126" s="39"/>
      <c r="AP126" s="39"/>
      <c r="AQ126" s="39"/>
      <c r="AR126" s="39"/>
      <c r="AS126" s="39"/>
      <c r="AT126" s="39"/>
      <c r="AU126" s="39"/>
      <c r="AV126" s="39"/>
      <c r="AW126" s="94"/>
      <c r="AX126" s="94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9"/>
      <c r="BJ126" s="39"/>
      <c r="BK126" s="39"/>
      <c r="BL126" s="39"/>
      <c r="BM126" s="9"/>
      <c r="BN126" s="41"/>
      <c r="BO126" s="41"/>
      <c r="BP126" s="41"/>
      <c r="BQ126" s="41"/>
      <c r="BR126" s="41"/>
      <c r="BS126" s="42"/>
      <c r="BT126" s="42"/>
      <c r="BU126" s="42"/>
      <c r="BV126" s="42"/>
      <c r="BW126" s="42"/>
      <c r="BX126" s="42"/>
      <c r="BY126" s="42"/>
      <c r="BZ126" s="42"/>
      <c r="CA126" s="42"/>
      <c r="CB126" s="42"/>
      <c r="CC126" s="42"/>
      <c r="CD126" s="42"/>
      <c r="CE126" s="41"/>
      <c r="CF126" s="42"/>
      <c r="CG126" s="42"/>
      <c r="CH126" s="41"/>
      <c r="CI126" s="38"/>
      <c r="CJ126" s="9"/>
      <c r="CK126" s="9"/>
      <c r="CL126" s="9"/>
    </row>
    <row r="127" spans="1:90" x14ac:dyDescent="0.2">
      <c r="A127" s="95"/>
      <c r="B127" s="9"/>
      <c r="C127" s="38"/>
      <c r="D127" s="39"/>
      <c r="E127" s="40"/>
      <c r="F127" s="39"/>
      <c r="G127" s="39"/>
      <c r="H127" s="9"/>
      <c r="I127" s="38"/>
      <c r="J127" s="38"/>
      <c r="K127" s="39"/>
      <c r="L127" s="39"/>
      <c r="M127" s="39"/>
      <c r="N127" s="39"/>
      <c r="O127" s="40"/>
      <c r="P127" s="39"/>
      <c r="Q127" s="38"/>
      <c r="R127" s="38"/>
      <c r="S127" s="92"/>
      <c r="T127" s="92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39"/>
      <c r="AK127" s="39"/>
      <c r="AL127" s="93"/>
      <c r="AM127" s="39"/>
      <c r="AN127" s="39"/>
      <c r="AO127" s="39"/>
      <c r="AP127" s="39"/>
      <c r="AQ127" s="39"/>
      <c r="AR127" s="39"/>
      <c r="AS127" s="39"/>
      <c r="AT127" s="39"/>
      <c r="AU127" s="39"/>
      <c r="AV127" s="39"/>
      <c r="AW127" s="94"/>
      <c r="AX127" s="94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  <c r="BJ127" s="39"/>
      <c r="BK127" s="39"/>
      <c r="BL127" s="39"/>
      <c r="BM127" s="9"/>
      <c r="BN127" s="41"/>
      <c r="BO127" s="41"/>
      <c r="BP127" s="41"/>
      <c r="BQ127" s="41"/>
      <c r="BR127" s="41"/>
      <c r="BS127" s="42"/>
      <c r="BT127" s="42"/>
      <c r="BU127" s="42"/>
      <c r="BV127" s="42"/>
      <c r="BW127" s="42"/>
      <c r="BX127" s="42"/>
      <c r="BY127" s="42"/>
      <c r="BZ127" s="42"/>
      <c r="CA127" s="42"/>
      <c r="CB127" s="42"/>
      <c r="CC127" s="42"/>
      <c r="CD127" s="42"/>
      <c r="CE127" s="41"/>
      <c r="CF127" s="42"/>
      <c r="CG127" s="42"/>
      <c r="CH127" s="41"/>
      <c r="CI127" s="38"/>
      <c r="CJ127" s="9"/>
      <c r="CK127" s="9"/>
      <c r="CL127" s="9"/>
    </row>
    <row r="128" spans="1:90" x14ac:dyDescent="0.2">
      <c r="A128" s="95"/>
      <c r="B128" s="9"/>
      <c r="C128" s="38"/>
      <c r="D128" s="39"/>
      <c r="E128" s="40"/>
      <c r="F128" s="39"/>
      <c r="G128" s="39"/>
      <c r="H128" s="9"/>
      <c r="I128" s="38"/>
      <c r="J128" s="38"/>
      <c r="K128" s="39"/>
      <c r="L128" s="39"/>
      <c r="M128" s="39"/>
      <c r="N128" s="39"/>
      <c r="O128" s="40"/>
      <c r="P128" s="39"/>
      <c r="Q128" s="38"/>
      <c r="R128" s="38"/>
      <c r="S128" s="92"/>
      <c r="T128" s="92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9"/>
      <c r="AH128" s="39"/>
      <c r="AI128" s="39"/>
      <c r="AJ128" s="39"/>
      <c r="AK128" s="39"/>
      <c r="AL128" s="93"/>
      <c r="AM128" s="39"/>
      <c r="AN128" s="39"/>
      <c r="AO128" s="39"/>
      <c r="AP128" s="39"/>
      <c r="AQ128" s="39"/>
      <c r="AR128" s="39"/>
      <c r="AS128" s="39"/>
      <c r="AT128" s="39"/>
      <c r="AU128" s="39"/>
      <c r="AV128" s="39"/>
      <c r="AW128" s="94"/>
      <c r="AX128" s="94"/>
      <c r="AY128" s="39"/>
      <c r="AZ128" s="39"/>
      <c r="BA128" s="39"/>
      <c r="BB128" s="39"/>
      <c r="BC128" s="39"/>
      <c r="BD128" s="39"/>
      <c r="BE128" s="39"/>
      <c r="BF128" s="39"/>
      <c r="BG128" s="39"/>
      <c r="BH128" s="39"/>
      <c r="BI128" s="39"/>
      <c r="BJ128" s="39"/>
      <c r="BK128" s="39"/>
      <c r="BL128" s="39"/>
      <c r="BM128" s="9"/>
      <c r="BN128" s="41"/>
      <c r="BO128" s="41"/>
      <c r="BP128" s="41"/>
      <c r="BQ128" s="41"/>
      <c r="BR128" s="41"/>
      <c r="BS128" s="42"/>
      <c r="BT128" s="42"/>
      <c r="BU128" s="42"/>
      <c r="BV128" s="42"/>
      <c r="BW128" s="42"/>
      <c r="BX128" s="42"/>
      <c r="BY128" s="42"/>
      <c r="BZ128" s="42"/>
      <c r="CA128" s="42"/>
      <c r="CB128" s="42"/>
      <c r="CC128" s="42"/>
      <c r="CD128" s="42"/>
      <c r="CE128" s="41"/>
      <c r="CF128" s="42"/>
      <c r="CG128" s="42"/>
      <c r="CH128" s="41"/>
      <c r="CI128" s="38"/>
      <c r="CJ128" s="9"/>
      <c r="CK128" s="9"/>
      <c r="CL128" s="9"/>
    </row>
    <row r="129" spans="1:90" x14ac:dyDescent="0.2">
      <c r="A129" s="95"/>
      <c r="B129" s="9"/>
      <c r="C129" s="38"/>
      <c r="D129" s="39"/>
      <c r="E129" s="40"/>
      <c r="F129" s="39"/>
      <c r="G129" s="39"/>
      <c r="H129" s="9"/>
      <c r="I129" s="38"/>
      <c r="J129" s="38"/>
      <c r="K129" s="39"/>
      <c r="L129" s="39"/>
      <c r="M129" s="39"/>
      <c r="N129" s="39"/>
      <c r="O129" s="40"/>
      <c r="P129" s="39"/>
      <c r="Q129" s="38"/>
      <c r="R129" s="38"/>
      <c r="S129" s="92"/>
      <c r="T129" s="92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93"/>
      <c r="AM129" s="39"/>
      <c r="AN129" s="39"/>
      <c r="AO129" s="39"/>
      <c r="AP129" s="39"/>
      <c r="AQ129" s="39"/>
      <c r="AR129" s="39"/>
      <c r="AS129" s="39"/>
      <c r="AT129" s="39"/>
      <c r="AU129" s="39"/>
      <c r="AV129" s="39"/>
      <c r="AW129" s="94"/>
      <c r="AX129" s="94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  <c r="BJ129" s="39"/>
      <c r="BK129" s="39"/>
      <c r="BL129" s="39"/>
      <c r="BM129" s="9"/>
      <c r="BN129" s="41"/>
      <c r="BO129" s="41"/>
      <c r="BP129" s="41"/>
      <c r="BQ129" s="41"/>
      <c r="BR129" s="41"/>
      <c r="BS129" s="42"/>
      <c r="BT129" s="42"/>
      <c r="BU129" s="42"/>
      <c r="BV129" s="42"/>
      <c r="BW129" s="42"/>
      <c r="BX129" s="42"/>
      <c r="BY129" s="42"/>
      <c r="BZ129" s="42"/>
      <c r="CA129" s="42"/>
      <c r="CB129" s="42"/>
      <c r="CC129" s="42"/>
      <c r="CD129" s="42"/>
      <c r="CE129" s="41"/>
      <c r="CF129" s="42"/>
      <c r="CG129" s="42"/>
      <c r="CH129" s="41"/>
      <c r="CI129" s="38"/>
      <c r="CJ129" s="9"/>
      <c r="CK129" s="9"/>
      <c r="CL129" s="9"/>
    </row>
    <row r="130" spans="1:90" x14ac:dyDescent="0.2">
      <c r="A130" s="95"/>
      <c r="B130" s="9"/>
      <c r="C130" s="38"/>
      <c r="D130" s="39"/>
      <c r="E130" s="40"/>
      <c r="F130" s="39"/>
      <c r="G130" s="39"/>
      <c r="H130" s="9"/>
      <c r="I130" s="38"/>
      <c r="J130" s="38"/>
      <c r="K130" s="39"/>
      <c r="L130" s="39"/>
      <c r="M130" s="39"/>
      <c r="N130" s="39"/>
      <c r="O130" s="40"/>
      <c r="P130" s="39"/>
      <c r="Q130" s="38"/>
      <c r="R130" s="38"/>
      <c r="S130" s="92"/>
      <c r="T130" s="92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  <c r="AL130" s="93"/>
      <c r="AM130" s="39"/>
      <c r="AN130" s="39"/>
      <c r="AO130" s="39"/>
      <c r="AP130" s="39"/>
      <c r="AQ130" s="39"/>
      <c r="AR130" s="39"/>
      <c r="AS130" s="39"/>
      <c r="AT130" s="39"/>
      <c r="AU130" s="39"/>
      <c r="AV130" s="39"/>
      <c r="AW130" s="94"/>
      <c r="AX130" s="94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39"/>
      <c r="BK130" s="39"/>
      <c r="BL130" s="39"/>
      <c r="BM130" s="9"/>
      <c r="BN130" s="41"/>
      <c r="BO130" s="41"/>
      <c r="BP130" s="41"/>
      <c r="BQ130" s="41"/>
      <c r="BR130" s="41"/>
      <c r="BS130" s="42"/>
      <c r="BT130" s="42"/>
      <c r="BU130" s="42"/>
      <c r="BV130" s="42"/>
      <c r="BW130" s="42"/>
      <c r="BX130" s="42"/>
      <c r="BY130" s="42"/>
      <c r="BZ130" s="42"/>
      <c r="CA130" s="42"/>
      <c r="CB130" s="42"/>
      <c r="CC130" s="42"/>
      <c r="CD130" s="42"/>
      <c r="CE130" s="41"/>
      <c r="CF130" s="42"/>
      <c r="CG130" s="42"/>
      <c r="CH130" s="41"/>
      <c r="CI130" s="38"/>
      <c r="CJ130" s="9"/>
      <c r="CK130" s="9"/>
      <c r="CL130" s="9"/>
    </row>
    <row r="131" spans="1:90" x14ac:dyDescent="0.2">
      <c r="A131" s="95"/>
      <c r="B131" s="9"/>
      <c r="C131" s="38"/>
      <c r="D131" s="39"/>
      <c r="E131" s="40"/>
      <c r="F131" s="39"/>
      <c r="G131" s="39"/>
      <c r="H131" s="9"/>
      <c r="I131" s="38"/>
      <c r="J131" s="38"/>
      <c r="K131" s="39"/>
      <c r="L131" s="39"/>
      <c r="M131" s="39"/>
      <c r="N131" s="39"/>
      <c r="O131" s="40"/>
      <c r="P131" s="39"/>
      <c r="Q131" s="38"/>
      <c r="R131" s="38"/>
      <c r="S131" s="92"/>
      <c r="T131" s="92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  <c r="AL131" s="93"/>
      <c r="AM131" s="39"/>
      <c r="AN131" s="39"/>
      <c r="AO131" s="39"/>
      <c r="AP131" s="39"/>
      <c r="AQ131" s="39"/>
      <c r="AR131" s="39"/>
      <c r="AS131" s="39"/>
      <c r="AT131" s="39"/>
      <c r="AU131" s="39"/>
      <c r="AV131" s="39"/>
      <c r="AW131" s="94"/>
      <c r="AX131" s="94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39"/>
      <c r="BK131" s="39"/>
      <c r="BL131" s="39"/>
      <c r="BM131" s="9"/>
      <c r="BN131" s="41"/>
      <c r="BO131" s="41"/>
      <c r="BP131" s="41"/>
      <c r="BQ131" s="41"/>
      <c r="BR131" s="41"/>
      <c r="BS131" s="42"/>
      <c r="BT131" s="42"/>
      <c r="BU131" s="42"/>
      <c r="BV131" s="42"/>
      <c r="BW131" s="42"/>
      <c r="BX131" s="42"/>
      <c r="BY131" s="42"/>
      <c r="BZ131" s="42"/>
      <c r="CA131" s="42"/>
      <c r="CB131" s="42"/>
      <c r="CC131" s="42"/>
      <c r="CD131" s="42"/>
      <c r="CE131" s="41"/>
      <c r="CF131" s="42"/>
      <c r="CG131" s="42"/>
      <c r="CH131" s="41"/>
      <c r="CI131" s="38"/>
      <c r="CJ131" s="9"/>
      <c r="CK131" s="9"/>
      <c r="CL131" s="9"/>
    </row>
    <row r="132" spans="1:90" x14ac:dyDescent="0.2">
      <c r="A132" s="95"/>
      <c r="B132" s="9"/>
      <c r="C132" s="38"/>
      <c r="D132" s="39"/>
      <c r="E132" s="40"/>
      <c r="F132" s="39"/>
      <c r="G132" s="39"/>
      <c r="H132" s="9"/>
      <c r="I132" s="38"/>
      <c r="J132" s="38"/>
      <c r="K132" s="39"/>
      <c r="L132" s="39"/>
      <c r="M132" s="39"/>
      <c r="N132" s="39"/>
      <c r="O132" s="40"/>
      <c r="P132" s="39"/>
      <c r="Q132" s="38"/>
      <c r="R132" s="38"/>
      <c r="S132" s="92"/>
      <c r="T132" s="92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39"/>
      <c r="AK132" s="39"/>
      <c r="AL132" s="93"/>
      <c r="AM132" s="39"/>
      <c r="AN132" s="39"/>
      <c r="AO132" s="39"/>
      <c r="AP132" s="39"/>
      <c r="AQ132" s="39"/>
      <c r="AR132" s="39"/>
      <c r="AS132" s="39"/>
      <c r="AT132" s="39"/>
      <c r="AU132" s="39"/>
      <c r="AV132" s="39"/>
      <c r="AW132" s="94"/>
      <c r="AX132" s="94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9"/>
      <c r="BJ132" s="39"/>
      <c r="BK132" s="39"/>
      <c r="BL132" s="39"/>
      <c r="BM132" s="9"/>
      <c r="BN132" s="41"/>
      <c r="BO132" s="41"/>
      <c r="BP132" s="41"/>
      <c r="BQ132" s="41"/>
      <c r="BR132" s="41"/>
      <c r="BS132" s="42"/>
      <c r="BT132" s="42"/>
      <c r="BU132" s="42"/>
      <c r="BV132" s="42"/>
      <c r="BW132" s="42"/>
      <c r="BX132" s="42"/>
      <c r="BY132" s="42"/>
      <c r="BZ132" s="42"/>
      <c r="CA132" s="42"/>
      <c r="CB132" s="42"/>
      <c r="CC132" s="42"/>
      <c r="CD132" s="42"/>
      <c r="CE132" s="41"/>
      <c r="CF132" s="42"/>
      <c r="CG132" s="42"/>
      <c r="CH132" s="41"/>
      <c r="CI132" s="38"/>
      <c r="CJ132" s="9"/>
      <c r="CK132" s="9"/>
      <c r="CL132" s="9"/>
    </row>
    <row r="133" spans="1:90" x14ac:dyDescent="0.2">
      <c r="A133" s="95"/>
      <c r="B133" s="9"/>
      <c r="C133" s="38"/>
      <c r="D133" s="39"/>
      <c r="E133" s="40"/>
      <c r="F133" s="39"/>
      <c r="G133" s="39"/>
      <c r="H133" s="9"/>
      <c r="I133" s="38"/>
      <c r="J133" s="38"/>
      <c r="K133" s="39"/>
      <c r="L133" s="39"/>
      <c r="M133" s="39"/>
      <c r="N133" s="39"/>
      <c r="O133" s="40"/>
      <c r="P133" s="39"/>
      <c r="Q133" s="38"/>
      <c r="R133" s="38"/>
      <c r="S133" s="92"/>
      <c r="T133" s="92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93"/>
      <c r="AM133" s="39"/>
      <c r="AN133" s="39"/>
      <c r="AO133" s="39"/>
      <c r="AP133" s="39"/>
      <c r="AQ133" s="39"/>
      <c r="AR133" s="39"/>
      <c r="AS133" s="39"/>
      <c r="AT133" s="39"/>
      <c r="AU133" s="39"/>
      <c r="AV133" s="39"/>
      <c r="AW133" s="94"/>
      <c r="AX133" s="94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39"/>
      <c r="BK133" s="39"/>
      <c r="BL133" s="39"/>
      <c r="BM133" s="9"/>
      <c r="BN133" s="41"/>
      <c r="BO133" s="41"/>
      <c r="BP133" s="41"/>
      <c r="BQ133" s="41"/>
      <c r="BR133" s="41"/>
      <c r="BS133" s="42"/>
      <c r="BT133" s="42"/>
      <c r="BU133" s="42"/>
      <c r="BV133" s="42"/>
      <c r="BW133" s="42"/>
      <c r="BX133" s="42"/>
      <c r="BY133" s="42"/>
      <c r="BZ133" s="42"/>
      <c r="CA133" s="42"/>
      <c r="CB133" s="42"/>
      <c r="CC133" s="42"/>
      <c r="CD133" s="42"/>
      <c r="CE133" s="41"/>
      <c r="CF133" s="42"/>
      <c r="CG133" s="42"/>
      <c r="CH133" s="41"/>
      <c r="CI133" s="38"/>
      <c r="CJ133" s="9"/>
      <c r="CK133" s="9"/>
      <c r="CL133" s="9"/>
    </row>
    <row r="134" spans="1:90" x14ac:dyDescent="0.2">
      <c r="A134" s="95"/>
      <c r="B134" s="9"/>
      <c r="C134" s="38"/>
      <c r="D134" s="39"/>
      <c r="E134" s="40"/>
      <c r="F134" s="39"/>
      <c r="G134" s="39"/>
      <c r="H134" s="9"/>
      <c r="I134" s="38"/>
      <c r="J134" s="38"/>
      <c r="K134" s="39"/>
      <c r="L134" s="39"/>
      <c r="M134" s="39"/>
      <c r="N134" s="39"/>
      <c r="O134" s="40"/>
      <c r="P134" s="39"/>
      <c r="Q134" s="38"/>
      <c r="R134" s="38"/>
      <c r="S134" s="92"/>
      <c r="T134" s="92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93"/>
      <c r="AM134" s="39"/>
      <c r="AN134" s="39"/>
      <c r="AO134" s="39"/>
      <c r="AP134" s="39"/>
      <c r="AQ134" s="39"/>
      <c r="AR134" s="39"/>
      <c r="AS134" s="39"/>
      <c r="AT134" s="39"/>
      <c r="AU134" s="39"/>
      <c r="AV134" s="39"/>
      <c r="AW134" s="94"/>
      <c r="AX134" s="94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39"/>
      <c r="BK134" s="39"/>
      <c r="BL134" s="39"/>
      <c r="BM134" s="9"/>
      <c r="BN134" s="41"/>
      <c r="BO134" s="41"/>
      <c r="BP134" s="41"/>
      <c r="BQ134" s="41"/>
      <c r="BR134" s="41"/>
      <c r="BS134" s="42"/>
      <c r="BT134" s="42"/>
      <c r="BU134" s="42"/>
      <c r="BV134" s="42"/>
      <c r="BW134" s="42"/>
      <c r="BX134" s="42"/>
      <c r="BY134" s="42"/>
      <c r="BZ134" s="42"/>
      <c r="CA134" s="42"/>
      <c r="CB134" s="42"/>
      <c r="CC134" s="42"/>
      <c r="CD134" s="42"/>
      <c r="CE134" s="41"/>
      <c r="CF134" s="42"/>
      <c r="CG134" s="42"/>
      <c r="CH134" s="41"/>
      <c r="CI134" s="38"/>
      <c r="CJ134" s="9"/>
      <c r="CK134" s="9"/>
      <c r="CL134" s="9"/>
    </row>
    <row r="135" spans="1:90" x14ac:dyDescent="0.2">
      <c r="A135" s="95"/>
      <c r="B135" s="9"/>
      <c r="C135" s="38"/>
      <c r="D135" s="39"/>
      <c r="E135" s="40"/>
      <c r="F135" s="39"/>
      <c r="G135" s="39"/>
      <c r="H135" s="9"/>
      <c r="I135" s="38"/>
      <c r="J135" s="38"/>
      <c r="K135" s="39"/>
      <c r="L135" s="39"/>
      <c r="M135" s="39"/>
      <c r="N135" s="39"/>
      <c r="O135" s="40"/>
      <c r="P135" s="39"/>
      <c r="Q135" s="38"/>
      <c r="R135" s="38"/>
      <c r="S135" s="92"/>
      <c r="T135" s="92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93"/>
      <c r="AM135" s="39"/>
      <c r="AN135" s="39"/>
      <c r="AO135" s="39"/>
      <c r="AP135" s="39"/>
      <c r="AQ135" s="39"/>
      <c r="AR135" s="39"/>
      <c r="AS135" s="39"/>
      <c r="AT135" s="39"/>
      <c r="AU135" s="39"/>
      <c r="AV135" s="39"/>
      <c r="AW135" s="94"/>
      <c r="AX135" s="94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9"/>
      <c r="BN135" s="41"/>
      <c r="BO135" s="41"/>
      <c r="BP135" s="41"/>
      <c r="BQ135" s="41"/>
      <c r="BR135" s="41"/>
      <c r="BS135" s="42"/>
      <c r="BT135" s="42"/>
      <c r="BU135" s="42"/>
      <c r="BV135" s="42"/>
      <c r="BW135" s="42"/>
      <c r="BX135" s="42"/>
      <c r="BY135" s="42"/>
      <c r="BZ135" s="42"/>
      <c r="CA135" s="42"/>
      <c r="CB135" s="42"/>
      <c r="CC135" s="42"/>
      <c r="CD135" s="42"/>
      <c r="CE135" s="41"/>
      <c r="CF135" s="42"/>
      <c r="CG135" s="42"/>
      <c r="CH135" s="41"/>
      <c r="CI135" s="38"/>
      <c r="CJ135" s="9"/>
      <c r="CK135" s="9"/>
      <c r="CL135" s="9"/>
    </row>
  </sheetData>
  <mergeCells count="49">
    <mergeCell ref="A1:CF1"/>
    <mergeCell ref="A39:C40"/>
    <mergeCell ref="D39:E40"/>
    <mergeCell ref="A2:B2"/>
    <mergeCell ref="R3:CH3"/>
    <mergeCell ref="CE4:CH5"/>
    <mergeCell ref="CD4:CD6"/>
    <mergeCell ref="CC4:CC6"/>
    <mergeCell ref="BT4:CB5"/>
    <mergeCell ref="BN4:BS5"/>
    <mergeCell ref="A4:A6"/>
    <mergeCell ref="A3:Q3"/>
    <mergeCell ref="CI3:CI6"/>
    <mergeCell ref="B4:B6"/>
    <mergeCell ref="C4:E4"/>
    <mergeCell ref="F4:F6"/>
    <mergeCell ref="G4:G6"/>
    <mergeCell ref="L5:O5"/>
    <mergeCell ref="R5:T5"/>
    <mergeCell ref="U5:W5"/>
    <mergeCell ref="X5:Z5"/>
    <mergeCell ref="AJ4:AO4"/>
    <mergeCell ref="AP4:BA4"/>
    <mergeCell ref="BB4:BL4"/>
    <mergeCell ref="BM4:BM6"/>
    <mergeCell ref="C5:C6"/>
    <mergeCell ref="D5:D6"/>
    <mergeCell ref="E5:E6"/>
    <mergeCell ref="I5:I6"/>
    <mergeCell ref="J5:J6"/>
    <mergeCell ref="K5:K6"/>
    <mergeCell ref="H4:H6"/>
    <mergeCell ref="I4:J4"/>
    <mergeCell ref="K4:O4"/>
    <mergeCell ref="P4:P6"/>
    <mergeCell ref="Q4:Q6"/>
    <mergeCell ref="R4:AI4"/>
    <mergeCell ref="BB5:BD5"/>
    <mergeCell ref="AA5:AC5"/>
    <mergeCell ref="AD5:AF5"/>
    <mergeCell ref="AG5:AI5"/>
    <mergeCell ref="AJ5:AL5"/>
    <mergeCell ref="AM5:AO5"/>
    <mergeCell ref="AP5:AR5"/>
    <mergeCell ref="AS5:AU5"/>
    <mergeCell ref="AV5:AX5"/>
    <mergeCell ref="AY5:BA5"/>
    <mergeCell ref="BE5:BH5"/>
    <mergeCell ref="BI5:BL5"/>
  </mergeCells>
  <conditionalFormatting sqref="CH30:CH38">
    <cfRule type="cellIs" dxfId="0" priority="1" operator="equal">
      <formula>"ลดลง"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สรุป</vt:lpstr>
      <vt:lpstr>2562</vt:lpstr>
      <vt:lpstr>2563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ITComputer</cp:lastModifiedBy>
  <cp:lastPrinted>2021-09-21T07:21:55Z</cp:lastPrinted>
  <dcterms:modified xsi:type="dcterms:W3CDTF">2021-09-21T07:52:00Z</dcterms:modified>
</cp:coreProperties>
</file>