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จากคอมเก่า\D\4.การบริหารจัดการสินค้าเกษตรที่สำคัญ\ปี 2568\ข้อมูลรวมฯ ครั้งที่ 2\"/>
    </mc:Choice>
  </mc:AlternateContent>
  <xr:revisionPtr revIDLastSave="0" documentId="13_ncr:1_{B6759EDF-D9CF-43A1-B514-4EBD761C21D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.ยางพารา.1" sheetId="27" r:id="rId1"/>
    <sheet name="2.ข้าวนาปี.1" sheetId="16" r:id="rId2"/>
    <sheet name="3.ปาล์มน้ำมัน.1" sheetId="17" r:id="rId3"/>
    <sheet name="4.ทุเรียน.1" sheetId="19" r:id="rId4"/>
    <sheet name="5.เงาะ.1" sheetId="20" r:id="rId5"/>
    <sheet name="6.มังคุด.1" sheetId="21" r:id="rId6"/>
    <sheet name="7.ลองกอง.1" sheetId="22" r:id="rId7"/>
    <sheet name="8.พริกเขียวมัน.1" sheetId="23" r:id="rId8"/>
    <sheet name="9.ฟักทอง.1" sheetId="24" r:id="rId9"/>
    <sheet name="10.แตงโม.1" sheetId="25" r:id="rId10"/>
    <sheet name="11.มะพร้าวน้ำหอม.1" sheetId="26" r:id="rId11"/>
    <sheet name="12.กุ้งขาวแวนาไม1" sheetId="28" r:id="rId12"/>
    <sheet name="13.ปลากะพง.1" sheetId="29" r:id="rId13"/>
    <sheet name="14.ไข่ไก่.1" sheetId="30" r:id="rId14"/>
    <sheet name="15.ไข่เป็ด.1" sheetId="31" r:id="rId15"/>
    <sheet name="16.โคเนื้อ.1" sheetId="32" r:id="rId16"/>
    <sheet name="17.แพะเนื้อ.1" sheetId="33" r:id="rId17"/>
    <sheet name="18.สุกร.1" sheetId="34" r:id="rId18"/>
  </sheets>
  <definedNames>
    <definedName name="_xlnm._FilterDatabase" localSheetId="0" hidden="1">'1.ยางพารา.1'!#REF!</definedName>
    <definedName name="_xlnm._FilterDatabase" localSheetId="9" hidden="1">'10.แตงโม.1'!#REF!</definedName>
    <definedName name="_xlnm._FilterDatabase" localSheetId="10" hidden="1">'11.มะพร้าวน้ำหอม.1'!#REF!</definedName>
    <definedName name="_xlnm._FilterDatabase" localSheetId="11" hidden="1">'12.กุ้งขาวแวนาไม1'!#REF!</definedName>
    <definedName name="_xlnm._FilterDatabase" localSheetId="12" hidden="1">'13.ปลากะพง.1'!#REF!</definedName>
    <definedName name="_xlnm._FilterDatabase" localSheetId="13" hidden="1">'14.ไข่ไก่.1'!#REF!</definedName>
    <definedName name="_xlnm._FilterDatabase" localSheetId="14" hidden="1">'15.ไข่เป็ด.1'!#REF!</definedName>
    <definedName name="_xlnm._FilterDatabase" localSheetId="15" hidden="1">'16.โคเนื้อ.1'!#REF!</definedName>
    <definedName name="_xlnm._FilterDatabase" localSheetId="16" hidden="1">'17.แพะเนื้อ.1'!#REF!</definedName>
    <definedName name="_xlnm._FilterDatabase" localSheetId="17" hidden="1">'18.สุกร.1'!#REF!</definedName>
    <definedName name="_xlnm._FilterDatabase" localSheetId="1" hidden="1">'2.ข้าวนาปี.1'!#REF!</definedName>
    <definedName name="_xlnm._FilterDatabase" localSheetId="2" hidden="1">'3.ปาล์มน้ำมัน.1'!#REF!</definedName>
    <definedName name="_xlnm._FilterDatabase" localSheetId="3" hidden="1">'4.ทุเรียน.1'!#REF!</definedName>
    <definedName name="_xlnm._FilterDatabase" localSheetId="4" hidden="1">'5.เงาะ.1'!#REF!</definedName>
    <definedName name="_xlnm._FilterDatabase" localSheetId="5" hidden="1">'6.มังคุด.1'!#REF!</definedName>
    <definedName name="_xlnm._FilterDatabase" localSheetId="6" hidden="1">'7.ลองกอง.1'!#REF!</definedName>
    <definedName name="_xlnm._FilterDatabase" localSheetId="7" hidden="1">'8.พริกเขียวมัน.1'!#REF!</definedName>
    <definedName name="_xlnm._FilterDatabase" localSheetId="8" hidden="1">'9.ฟักทอง.1'!#REF!</definedName>
    <definedName name="_xlnm.Print_Titles" localSheetId="0">'1.ยางพารา.1'!$3:$7</definedName>
    <definedName name="_xlnm.Print_Titles" localSheetId="9">'10.แตงโม.1'!$3:$7</definedName>
    <definedName name="_xlnm.Print_Titles" localSheetId="10">'11.มะพร้าวน้ำหอม.1'!$3:$7</definedName>
    <definedName name="_xlnm.Print_Titles" localSheetId="11">'12.กุ้งขาวแวนาไม1'!$3:$7</definedName>
    <definedName name="_xlnm.Print_Titles" localSheetId="12">'13.ปลากะพง.1'!$3:$7</definedName>
    <definedName name="_xlnm.Print_Titles" localSheetId="13">'14.ไข่ไก่.1'!$3:$7</definedName>
    <definedName name="_xlnm.Print_Titles" localSheetId="14">'15.ไข่เป็ด.1'!$3:$7</definedName>
    <definedName name="_xlnm.Print_Titles" localSheetId="15">'16.โคเนื้อ.1'!$3:$7</definedName>
    <definedName name="_xlnm.Print_Titles" localSheetId="16">'17.แพะเนื้อ.1'!$3:$7</definedName>
    <definedName name="_xlnm.Print_Titles" localSheetId="17">'18.สุกร.1'!$3:$7</definedName>
    <definedName name="_xlnm.Print_Titles" localSheetId="1">'2.ข้าวนาปี.1'!$3:$7</definedName>
    <definedName name="_xlnm.Print_Titles" localSheetId="2">'3.ปาล์มน้ำมัน.1'!$3:$7</definedName>
    <definedName name="_xlnm.Print_Titles" localSheetId="3">'4.ทุเรียน.1'!$3:$7</definedName>
    <definedName name="_xlnm.Print_Titles" localSheetId="4">'5.เงาะ.1'!$3:$7</definedName>
    <definedName name="_xlnm.Print_Titles" localSheetId="5">'6.มังคุด.1'!$3:$7</definedName>
    <definedName name="_xlnm.Print_Titles" localSheetId="6">'7.ลองกอง.1'!$3:$7</definedName>
    <definedName name="_xlnm.Print_Titles" localSheetId="7">'8.พริกเขียวมัน.1'!$3:$7</definedName>
    <definedName name="_xlnm.Print_Titles" localSheetId="8">'9.ฟักทอง.1'!$3:$7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34" l="1"/>
  <c r="H25" i="34"/>
  <c r="G25" i="34"/>
  <c r="F25" i="34"/>
  <c r="E25" i="34"/>
  <c r="D25" i="34"/>
  <c r="B25" i="34"/>
  <c r="J24" i="34"/>
  <c r="J23" i="34"/>
  <c r="N22" i="34"/>
  <c r="J22" i="34"/>
  <c r="J21" i="34"/>
  <c r="N21" i="34" s="1"/>
  <c r="J20" i="34"/>
  <c r="J19" i="34"/>
  <c r="J18" i="34"/>
  <c r="N18" i="34" s="1"/>
  <c r="J17" i="34"/>
  <c r="N17" i="34" s="1"/>
  <c r="J16" i="34"/>
  <c r="J15" i="34"/>
  <c r="N14" i="34"/>
  <c r="J14" i="34"/>
  <c r="J13" i="34"/>
  <c r="J12" i="34"/>
  <c r="J11" i="34"/>
  <c r="J10" i="34"/>
  <c r="J9" i="34"/>
  <c r="J25" i="34" s="1"/>
  <c r="I25" i="33"/>
  <c r="H25" i="33"/>
  <c r="N25" i="33" s="1"/>
  <c r="G25" i="33"/>
  <c r="D25" i="33"/>
  <c r="B25" i="33"/>
  <c r="N24" i="33"/>
  <c r="N23" i="33"/>
  <c r="N22" i="33"/>
  <c r="N21" i="33"/>
  <c r="N20" i="33"/>
  <c r="N19" i="33"/>
  <c r="N18" i="33"/>
  <c r="N17" i="33"/>
  <c r="N16" i="33"/>
  <c r="N15" i="33"/>
  <c r="N14" i="33"/>
  <c r="N13" i="33"/>
  <c r="N12" i="33"/>
  <c r="N11" i="33"/>
  <c r="N10" i="33"/>
  <c r="N9" i="33"/>
  <c r="L25" i="32"/>
  <c r="I25" i="32"/>
  <c r="H25" i="32"/>
  <c r="N25" i="32" s="1"/>
  <c r="G25" i="32"/>
  <c r="D25" i="32"/>
  <c r="B25" i="32"/>
  <c r="N24" i="32"/>
  <c r="N23" i="32"/>
  <c r="N22" i="32"/>
  <c r="N21" i="32"/>
  <c r="N20" i="32"/>
  <c r="N19" i="32"/>
  <c r="N18" i="32"/>
  <c r="N17" i="32"/>
  <c r="N16" i="32"/>
  <c r="N15" i="32"/>
  <c r="N14" i="32"/>
  <c r="N13" i="32"/>
  <c r="N12" i="32"/>
  <c r="N11" i="32"/>
  <c r="N10" i="32"/>
  <c r="N9" i="32"/>
  <c r="I25" i="31"/>
  <c r="F25" i="31"/>
  <c r="E25" i="31"/>
  <c r="D25" i="31"/>
  <c r="B25" i="31"/>
  <c r="J25" i="31" s="1"/>
  <c r="N24" i="31"/>
  <c r="J24" i="31"/>
  <c r="N23" i="31"/>
  <c r="J23" i="31"/>
  <c r="N22" i="31"/>
  <c r="J22" i="31"/>
  <c r="N21" i="31"/>
  <c r="J21" i="31"/>
  <c r="N20" i="31"/>
  <c r="J20" i="31"/>
  <c r="N19" i="31"/>
  <c r="J19" i="31"/>
  <c r="N18" i="31"/>
  <c r="J18" i="31"/>
  <c r="N17" i="31"/>
  <c r="J17" i="31"/>
  <c r="N16" i="31"/>
  <c r="J16" i="31"/>
  <c r="N15" i="31"/>
  <c r="J15" i="31"/>
  <c r="N14" i="31"/>
  <c r="J14" i="31"/>
  <c r="N13" i="31"/>
  <c r="J13" i="31"/>
  <c r="N12" i="31"/>
  <c r="J12" i="31"/>
  <c r="N11" i="31"/>
  <c r="J11" i="31"/>
  <c r="N10" i="31"/>
  <c r="J10" i="31"/>
  <c r="N9" i="31"/>
  <c r="N25" i="31" s="1"/>
  <c r="J9" i="31"/>
  <c r="L25" i="30"/>
  <c r="I25" i="30"/>
  <c r="H25" i="30"/>
  <c r="G25" i="30"/>
  <c r="D25" i="30"/>
  <c r="B25" i="30"/>
  <c r="J25" i="30" s="1"/>
  <c r="J24" i="30"/>
  <c r="N24" i="30" s="1"/>
  <c r="J23" i="30"/>
  <c r="N23" i="30" s="1"/>
  <c r="J22" i="30"/>
  <c r="N22" i="30" s="1"/>
  <c r="N21" i="30"/>
  <c r="J21" i="30"/>
  <c r="J20" i="30"/>
  <c r="N20" i="30" s="1"/>
  <c r="J19" i="30"/>
  <c r="N19" i="30" s="1"/>
  <c r="R18" i="30"/>
  <c r="R25" i="30" s="1"/>
  <c r="N18" i="30"/>
  <c r="J18" i="30"/>
  <c r="N17" i="30"/>
  <c r="J17" i="30"/>
  <c r="J16" i="30"/>
  <c r="N16" i="30" s="1"/>
  <c r="J15" i="30"/>
  <c r="N15" i="30" s="1"/>
  <c r="J14" i="30"/>
  <c r="N14" i="30" s="1"/>
  <c r="J13" i="30"/>
  <c r="N13" i="30" s="1"/>
  <c r="J12" i="30"/>
  <c r="N12" i="30" s="1"/>
  <c r="N11" i="30"/>
  <c r="J11" i="30"/>
  <c r="J10" i="30"/>
  <c r="N10" i="30" s="1"/>
  <c r="T9" i="30"/>
  <c r="T25" i="30" s="1"/>
  <c r="N9" i="30"/>
  <c r="J9" i="30"/>
  <c r="N25" i="34" l="1"/>
  <c r="N25" i="30"/>
  <c r="U25" i="29" l="1"/>
  <c r="S25" i="29"/>
  <c r="Q25" i="29"/>
  <c r="O25" i="29"/>
  <c r="N25" i="29"/>
  <c r="M25" i="29"/>
  <c r="K25" i="29"/>
  <c r="J25" i="29"/>
  <c r="I25" i="29"/>
  <c r="H25" i="29"/>
  <c r="G25" i="29"/>
  <c r="F25" i="29"/>
  <c r="E25" i="29"/>
  <c r="C25" i="29"/>
  <c r="B25" i="29"/>
  <c r="U62" i="28"/>
  <c r="S62" i="28"/>
  <c r="Q62" i="28"/>
  <c r="O62" i="28"/>
  <c r="N62" i="28"/>
  <c r="M62" i="28"/>
  <c r="I62" i="28"/>
  <c r="H62" i="28"/>
  <c r="E62" i="28"/>
  <c r="C62" i="28"/>
  <c r="B62" i="28"/>
  <c r="O25" i="24" l="1"/>
  <c r="O53" i="17"/>
  <c r="U24" i="24"/>
  <c r="U23" i="24"/>
  <c r="U22" i="24"/>
  <c r="U21" i="24"/>
  <c r="U20" i="24"/>
  <c r="U19" i="24"/>
  <c r="U18" i="24"/>
  <c r="U17" i="24"/>
  <c r="U16" i="24"/>
  <c r="U15" i="24"/>
  <c r="U14" i="24"/>
  <c r="U13" i="24"/>
  <c r="U12" i="24"/>
  <c r="U11" i="24"/>
  <c r="U10" i="24"/>
  <c r="K25" i="22"/>
  <c r="K26" i="21"/>
  <c r="K24" i="20"/>
  <c r="S26" i="19"/>
  <c r="K26" i="19"/>
  <c r="Q52" i="17"/>
  <c r="S52" i="17"/>
  <c r="O52" i="17"/>
  <c r="K35" i="16"/>
  <c r="U27" i="26"/>
  <c r="S27" i="26"/>
  <c r="Q27" i="26"/>
  <c r="N27" i="26"/>
  <c r="O27" i="26"/>
  <c r="M27" i="26"/>
  <c r="F27" i="26"/>
  <c r="G27" i="26"/>
  <c r="H27" i="26"/>
  <c r="I27" i="26"/>
  <c r="J27" i="26"/>
  <c r="K27" i="26"/>
  <c r="E27" i="26"/>
  <c r="C27" i="26"/>
  <c r="B27" i="26"/>
  <c r="S26" i="25"/>
  <c r="Q26" i="25"/>
  <c r="O26" i="25"/>
  <c r="F26" i="25"/>
  <c r="G26" i="25"/>
  <c r="H26" i="25"/>
  <c r="I26" i="25"/>
  <c r="J26" i="25"/>
  <c r="K26" i="25"/>
  <c r="E26" i="25"/>
  <c r="C26" i="25"/>
  <c r="B26" i="25"/>
  <c r="S25" i="24"/>
  <c r="Q25" i="24"/>
  <c r="F25" i="24"/>
  <c r="G25" i="24"/>
  <c r="H25" i="24"/>
  <c r="I25" i="24"/>
  <c r="J25" i="24"/>
  <c r="K25" i="24"/>
  <c r="E25" i="24"/>
  <c r="C25" i="24"/>
  <c r="B25" i="24"/>
  <c r="F25" i="23"/>
  <c r="G25" i="23"/>
  <c r="H25" i="23"/>
  <c r="I25" i="23"/>
  <c r="C25" i="23"/>
  <c r="B25" i="23"/>
  <c r="N26" i="22"/>
  <c r="O26" i="22"/>
  <c r="U26" i="22"/>
  <c r="S26" i="22"/>
  <c r="Q26" i="22"/>
  <c r="M26" i="22"/>
  <c r="F26" i="22"/>
  <c r="G26" i="22"/>
  <c r="H26" i="22"/>
  <c r="I26" i="22"/>
  <c r="J26" i="22"/>
  <c r="K26" i="22"/>
  <c r="E26" i="22"/>
  <c r="C26" i="22"/>
  <c r="B26" i="22"/>
  <c r="S27" i="21"/>
  <c r="Q27" i="21"/>
  <c r="N27" i="21"/>
  <c r="O27" i="21"/>
  <c r="M27" i="21"/>
  <c r="F27" i="21"/>
  <c r="G27" i="21"/>
  <c r="H27" i="21"/>
  <c r="I27" i="21"/>
  <c r="J27" i="21"/>
  <c r="K27" i="21"/>
  <c r="E27" i="21"/>
  <c r="C27" i="21"/>
  <c r="B27" i="21"/>
  <c r="U25" i="20"/>
  <c r="S25" i="20"/>
  <c r="Q25" i="20"/>
  <c r="N25" i="20"/>
  <c r="O25" i="20"/>
  <c r="M25" i="20"/>
  <c r="F25" i="20"/>
  <c r="H25" i="20"/>
  <c r="I25" i="20"/>
  <c r="J25" i="20"/>
  <c r="K25" i="20"/>
  <c r="E25" i="20"/>
  <c r="C25" i="20"/>
  <c r="B25" i="20"/>
  <c r="U27" i="19"/>
  <c r="Q27" i="19"/>
  <c r="N27" i="19"/>
  <c r="M27" i="19"/>
  <c r="F27" i="19"/>
  <c r="G27" i="19"/>
  <c r="H27" i="19"/>
  <c r="E27" i="19"/>
  <c r="C27" i="19"/>
  <c r="B27" i="19"/>
  <c r="U53" i="17"/>
  <c r="S53" i="17"/>
  <c r="N53" i="17"/>
  <c r="M53" i="17"/>
  <c r="F53" i="17"/>
  <c r="G53" i="17"/>
  <c r="H53" i="17"/>
  <c r="I53" i="17"/>
  <c r="J53" i="17"/>
  <c r="E53" i="17"/>
  <c r="C53" i="17"/>
  <c r="B53" i="17"/>
  <c r="U36" i="16"/>
  <c r="S36" i="16"/>
  <c r="Q36" i="16"/>
  <c r="N36" i="16"/>
  <c r="O36" i="16"/>
  <c r="M36" i="16"/>
  <c r="G36" i="16"/>
  <c r="H36" i="16"/>
  <c r="I36" i="16"/>
  <c r="J36" i="16"/>
  <c r="K36" i="16"/>
  <c r="F36" i="16"/>
  <c r="E36" i="16"/>
  <c r="C36" i="16"/>
  <c r="B36" i="16"/>
  <c r="T66" i="27"/>
  <c r="O66" i="27"/>
  <c r="N66" i="27"/>
  <c r="I66" i="27"/>
  <c r="J66" i="27"/>
  <c r="K66" i="27"/>
  <c r="L66" i="27"/>
  <c r="H66" i="27"/>
  <c r="G66" i="27"/>
  <c r="F66" i="27"/>
  <c r="D66" i="27"/>
  <c r="C66" i="27"/>
  <c r="O23" i="22"/>
  <c r="O24" i="21"/>
  <c r="O22" i="20"/>
  <c r="O24" i="19"/>
  <c r="P66" i="27"/>
  <c r="O12" i="22"/>
  <c r="K12" i="22"/>
  <c r="J12" i="22"/>
  <c r="I12" i="22"/>
  <c r="K12" i="21"/>
  <c r="O12" i="21"/>
  <c r="I12" i="21"/>
  <c r="O12" i="20"/>
  <c r="K12" i="20"/>
  <c r="K12" i="19"/>
  <c r="K27" i="19" s="1"/>
  <c r="J12" i="19"/>
  <c r="J27" i="19" s="1"/>
  <c r="I12" i="19"/>
  <c r="I27" i="19" s="1"/>
  <c r="O12" i="17"/>
  <c r="K12" i="17"/>
  <c r="K53" i="17"/>
  <c r="R66" i="27"/>
  <c r="Q53" i="17"/>
  <c r="Q10" i="23"/>
  <c r="Q25" i="23"/>
  <c r="O10" i="23"/>
  <c r="O25" i="23"/>
  <c r="N25" i="23"/>
  <c r="M25" i="23"/>
  <c r="K10" i="23"/>
  <c r="K25" i="23"/>
  <c r="J10" i="23"/>
  <c r="J25" i="23"/>
  <c r="E10" i="23"/>
  <c r="E25" i="23"/>
  <c r="V66" i="27"/>
  <c r="U9" i="24"/>
  <c r="U25" i="23"/>
  <c r="S25" i="23"/>
  <c r="U27" i="21"/>
  <c r="O12" i="19" l="1"/>
  <c r="O27" i="19" s="1"/>
</calcChain>
</file>

<file path=xl/sharedStrings.xml><?xml version="1.0" encoding="utf-8"?>
<sst xmlns="http://schemas.openxmlformats.org/spreadsheetml/2006/main" count="5384" uniqueCount="571">
  <si>
    <t>อำเภอ</t>
  </si>
  <si>
    <t>เนื้อที่</t>
  </si>
  <si>
    <t>ช่วงเวลาที่</t>
  </si>
  <si>
    <t>เกษตรกร</t>
  </si>
  <si>
    <t>มาตรฐานของผลผลิต</t>
  </si>
  <si>
    <t>ปริมาณผลผลิต</t>
  </si>
  <si>
    <t>ปริมาณความต้องการ</t>
  </si>
  <si>
    <t>แนวทางการส่งเสริมเพื่อสร้างโอกาสใหม่</t>
  </si>
  <si>
    <t>วิธีการดำเนินการส่งเสริมตลาดใหม่</t>
  </si>
  <si>
    <t>เพาะปลูก</t>
  </si>
  <si>
    <t>ผลผลิต</t>
  </si>
  <si>
    <t>ปริมาณผลผลิตรวม</t>
  </si>
  <si>
    <t>หน่วยของผลผลิต (ตัน/ตัว/ฟอง)</t>
  </si>
  <si>
    <t>ปริมาณความต้องการผลผลิตรวม (ตัน)</t>
  </si>
  <si>
    <t>ในจังหวัด</t>
  </si>
  <si>
    <t>นอกจังหวัด</t>
  </si>
  <si>
    <t>หรือ</t>
  </si>
  <si>
    <t>ออกมาก</t>
  </si>
  <si>
    <t>แบบรายเดียว</t>
  </si>
  <si>
    <t>สถาบันเกษตรกร</t>
  </si>
  <si>
    <t>ชื่อของมาตรฐานที่ได้รับ</t>
  </si>
  <si>
    <t>จำนวนเกษตรกรที่ผลิตได้มาตรฐาน (ราย)</t>
  </si>
  <si>
    <t>เนื้อที่เพาะปลูกหรือเพาะเลี้ยงที่ผลิตได้มาตรฐาน (ไร่)</t>
  </si>
  <si>
    <t>เพาะเลี้ยง</t>
  </si>
  <si>
    <t>(ระบุเดือน)</t>
  </si>
  <si>
    <t>จำนวนกลุ่ม (กลุ่ม)</t>
  </si>
  <si>
    <t>ปริมาณ (ตัน)</t>
  </si>
  <si>
    <t>(ไร่)</t>
  </si>
  <si>
    <t>ระโนด</t>
  </si>
  <si>
    <t>จะนะ</t>
  </si>
  <si>
    <t>นาทวี</t>
  </si>
  <si>
    <t>เทพา</t>
  </si>
  <si>
    <t>สะบ้าย้อย</t>
  </si>
  <si>
    <t>กระแสสินธุ์</t>
  </si>
  <si>
    <t>รัตภูมิ</t>
  </si>
  <si>
    <t>สะเดา</t>
  </si>
  <si>
    <t>หาดใหญ่</t>
  </si>
  <si>
    <t>นาหม่อม</t>
  </si>
  <si>
    <t>ควนเนียง</t>
  </si>
  <si>
    <t>บางกล่ำ</t>
  </si>
  <si>
    <t>คลองหอยโข่ง</t>
  </si>
  <si>
    <t>รวม</t>
  </si>
  <si>
    <t>เมืองสงขลา</t>
  </si>
  <si>
    <t>สทิงพระ</t>
  </si>
  <si>
    <t>สิงหนคร</t>
  </si>
  <si>
    <t>เนื้อที่ให้ผล หรือเพาะเลี้ยง (ไร่)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</si>
  <si>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</si>
  <si>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</si>
  <si>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</si>
  <si>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</si>
  <si>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</si>
  <si>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</si>
  <si>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</si>
  <si>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</si>
  <si>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</si>
  <si>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</si>
  <si>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</si>
  <si>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</si>
  <si>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</si>
  <si>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</si>
  <si>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</si>
  <si>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</si>
  <si>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</si>
  <si>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</si>
  <si>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</si>
  <si>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</si>
  <si>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ที่มา สำนักงานเกษตรจังหวัดสงขลา</t>
  </si>
  <si>
    <t>ชื่อและที่อยู่ผู้ประกอบการที่รับซื้อผลผลิต</t>
  </si>
  <si>
    <t>จำนวนคน (ราย)</t>
  </si>
  <si>
    <t>สินค้าพรีเมี่ยม</t>
  </si>
  <si>
    <t>สินค้าทั่วไป</t>
  </si>
  <si>
    <t>(21)</t>
  </si>
  <si>
    <t>(22)</t>
  </si>
  <si>
    <t>(23)</t>
  </si>
  <si>
    <t>ปริมาณ(ตัน)</t>
  </si>
  <si>
    <t xml:space="preserve">              2) สินค้าทั่วไป คือ สินค้าทั่วไปที่ยังไม่ได้ผ่านการรับรองของส่วนราชการที่เกี่ยวข้อง</t>
  </si>
  <si>
    <t>หมายเหตุ ข้อที่ 22 ขอให้ระบุข้อมูลเบื้องต้นแนวทางการส่งเสริมฯ  และ 23 ขอให้ระบุข้อมูลเบื้องต้นวิธีการดำเนินการส่งเสริมตลาดใหม่</t>
  </si>
  <si>
    <t xml:space="preserve">              1) สินค้าพรีเมี่ยม คือ สินค้าที่ผ่านเกณฑ์รับรองของส่วนราชการต่าง ๆ</t>
  </si>
  <si>
    <t>(ครัวเรือน)</t>
  </si>
  <si>
    <t>ตารางข้อมูลการบริหารจัดการสินค้าเกษตรที่สำคัญของจังหวัด ปี 2568 (ข้อมูลประมาณการช่วงเดือน ม.ค. - ธ.ค. 2568)</t>
  </si>
  <si>
    <t>ชนิดสินค้า..1. ยางพารา</t>
  </si>
  <si>
    <t>(ราย)</t>
  </si>
  <si>
    <t>ม.ค.-ธ.ค.</t>
  </si>
  <si>
    <t>-</t>
  </si>
  <si>
    <t>ตัน</t>
  </si>
  <si>
    <t>มี.ค.-เม.ษ.</t>
  </si>
  <si>
    <t xml:space="preserve"> -</t>
  </si>
  <si>
    <t xml:space="preserve"> -ขายออนไลน์</t>
  </si>
  <si>
    <t xml:space="preserve"> -line/fb</t>
  </si>
  <si>
    <t>ก.ค.-ส.ค.</t>
  </si>
  <si>
    <t xml:space="preserve"> 1.ลานเทในตำบลทุ่งหวัง</t>
  </si>
  <si>
    <t xml:space="preserve"> -ส่งเสริมให้มีการปลูกปาล์มน้ำมันในพื้นที่มากขึ้น</t>
  </si>
  <si>
    <t>ส่งเสริมให้มีการปลูกปาล์มน้ำมันในพื้นที่มากขึ้น</t>
  </si>
  <si>
    <t>ส.ค.-ก.ย.</t>
  </si>
  <si>
    <t xml:space="preserve"> -ส่งเสริมการขายออนไลน์       -ส่งเสริมแบบแปลงใหญ่  -การรับรองคุณภาพมาตรฐาน GAP</t>
  </si>
  <si>
    <t xml:space="preserve"> -line/fb -ตลาดออนไลน์</t>
  </si>
  <si>
    <t>ส.ค.</t>
  </si>
  <si>
    <t xml:space="preserve"> -ส่งเสริมการขายออนไลน์</t>
  </si>
  <si>
    <t>ส.ค. - ก.ย.</t>
  </si>
  <si>
    <t>เมือง</t>
  </si>
  <si>
    <t>ก.ย.</t>
  </si>
  <si>
    <t>ก.พ.-มี.ค.</t>
  </si>
  <si>
    <t>ก.ย.-ม.ค.</t>
  </si>
  <si>
    <t xml:space="preserve"> -พ่อค้านอกจังหวัด</t>
  </si>
  <si>
    <t xml:space="preserve"> -ตลาดออนไลน์</t>
  </si>
  <si>
    <t xml:space="preserve"> -จำหน่ายผ่าน LINE/FB</t>
  </si>
  <si>
    <t>ม.ค.-มี.ค.</t>
  </si>
  <si>
    <t>GAP</t>
  </si>
  <si>
    <t>ไม่มี</t>
  </si>
  <si>
    <t>มค.-ธค.</t>
  </si>
  <si>
    <t>พค.-กค.</t>
  </si>
  <si>
    <t>เม.ย.-มิ.ย.</t>
  </si>
  <si>
    <t>ม.ค.-พ.ค.</t>
  </si>
  <si>
    <t>ม.ค-ธ.ค.</t>
  </si>
  <si>
    <t>ส่งเสริมการใช้ปุ๋ยตามค่าวิเคราะห์ดิน</t>
  </si>
  <si>
    <t>มิ.ย.-ต.ค.</t>
  </si>
  <si>
    <t>ก.ค-ส.ค.</t>
  </si>
  <si>
    <t>การรับรองมาตรฐาน GAP</t>
  </si>
  <si>
    <t>มี.ค.-พ.ค</t>
  </si>
  <si>
    <t>มี.ค.- พ.ค.</t>
  </si>
  <si>
    <t>ต.ค. - ธ.ค.</t>
  </si>
  <si>
    <t>ออนไลน์ -เกษตรกรทั่วไป</t>
  </si>
  <si>
    <t>มี.ค-เม.ย.</t>
  </si>
  <si>
    <t xml:space="preserve"> -ส่งเสริมการใช้ปุ๋ยตามค่าวิเคราะห์ดิน</t>
  </si>
  <si>
    <t xml:space="preserve"> -การรวมกลุ่มแบบ</t>
  </si>
  <si>
    <t>แปลงใหญ่</t>
  </si>
  <si>
    <t>-ระบบน้ำในแปลง</t>
  </si>
  <si>
    <t>- ส่งเสริมการใช้ปุ๋ยตามค่าวิเคราะห์ดิน</t>
  </si>
  <si>
    <t>- ส่งเสริมการรวมกลุ่มแบบแปลงใหญ่</t>
  </si>
  <si>
    <t>- การรับรองมาตรฐาน GAP</t>
  </si>
  <si>
    <t xml:space="preserve"> -การรับรองมาตรฐาน GAP</t>
  </si>
  <si>
    <t xml:space="preserve"> -การรับรองมาตรฐานGAP</t>
  </si>
  <si>
    <t xml:space="preserve"> -ตลาดในท้องถิ่น พ่อค้าคนกลาง</t>
  </si>
  <si>
    <t xml:space="preserve">ต.ค. - ธ.ค. </t>
  </si>
  <si>
    <t xml:space="preserve"> -ส่งเสริมการใช้ปุ๋ยตามค่าวิเคราะห์ดิน แปรรูปเพื่อเพิ่มมูลค่า</t>
  </si>
  <si>
    <t xml:space="preserve"> -รวมกลุ่มผู้ผลิตสร้างเครือข่าย</t>
  </si>
  <si>
    <t>ก.พ.-เม.ย.</t>
  </si>
  <si>
    <t xml:space="preserve"> -ส่งเสริมการใช้ปุ๋ยตามค่าวิเคราะห์ดิน/การผลิตให้ได้มาตรฐาน/ส่งเสริมการแปรรูป</t>
  </si>
  <si>
    <t>ส.ค-ต.ค.</t>
  </si>
  <si>
    <t xml:space="preserve"> -ระบบน้ำในแปลงและการใส่ปุ๋ยตามค่าวิเคราะห์ดิน</t>
  </si>
  <si>
    <t>ก.ค.-ก.ย.</t>
  </si>
  <si>
    <t>ต.ค.-ธ.ค.</t>
  </si>
  <si>
    <t>มิย. - ส.ค.</t>
  </si>
  <si>
    <t>เม.ย. - พ.ค.</t>
  </si>
  <si>
    <t>พ.ค.</t>
  </si>
  <si>
    <t>มิ.ย.</t>
  </si>
  <si>
    <t xml:space="preserve"> -พ่อค้าต่างจังหวัดรับซื้อหน้าสวน</t>
  </si>
  <si>
    <t>มี.ค. - เม.ย.</t>
  </si>
  <si>
    <t>มี.ค.-ธ.ค.</t>
  </si>
  <si>
    <t>ม.ค-มี.ค.</t>
  </si>
  <si>
    <t>ต.ค.-พ.ค.</t>
  </si>
  <si>
    <t>อินทรีย์</t>
  </si>
  <si>
    <t>มิ.ย-ก.ค.</t>
  </si>
  <si>
    <t>ขายออนไลน์</t>
  </si>
  <si>
    <t>เม.ย- มิ.ย</t>
  </si>
  <si>
    <t>การรวมกลุ่ม</t>
  </si>
  <si>
    <t>มี.ค.-เม.ย.</t>
  </si>
  <si>
    <t>ส่งเสริมการรวมกลุ่มแบบแปลงใหญ่</t>
  </si>
  <si>
    <t>ม.ค.-ก.ย.</t>
  </si>
  <si>
    <t>ม.ค.-ก.พ.</t>
  </si>
  <si>
    <t>ก.พ.</t>
  </si>
  <si>
    <t xml:space="preserve"> - </t>
  </si>
  <si>
    <t xml:space="preserve"> - พัฒนาระบบการให้น้ำในสวนปาล์มน้ำมัน</t>
  </si>
  <si>
    <t>มิ.ย-ส.ค.</t>
  </si>
  <si>
    <t>ก.ค.-กย.</t>
  </si>
  <si>
    <t xml:space="preserve"> -การรับรองคุณภาพมาตรฐาน GAP</t>
  </si>
  <si>
    <t>สค.-กย.</t>
  </si>
  <si>
    <t>แปรรูปเพิ่มมูลค่า</t>
  </si>
  <si>
    <t>ตลาดส่งออก</t>
  </si>
  <si>
    <t>ม.ค. - ธ.ค.</t>
  </si>
  <si>
    <t>มาตรฐาน GAP</t>
  </si>
  <si>
    <t>ส.ค.-ต.ค.</t>
  </si>
  <si>
    <t>ธ.ค.-ก.พ.</t>
  </si>
  <si>
    <t>การจำหน่ายออนไลน์</t>
  </si>
  <si>
    <t>มิ.ย.-ก.ค.</t>
  </si>
  <si>
    <t>การพัฒนาคุณภาพและมาตรฐาน</t>
  </si>
  <si>
    <t>การผลิตเงาะคุณภาพดี</t>
  </si>
  <si>
    <t>การผลิตมังคุดคุณภาพดี</t>
  </si>
  <si>
    <t>มี.ค.</t>
  </si>
  <si>
    <t>สร้างเครือข่ายเกษตรกรผู้ปลูกมะพร้าวน้ำหอม เพื่อควบคุมคุณภาพและปริมาณผลผลิต</t>
  </si>
  <si>
    <t>สร้างแบรนด์และการตลาด</t>
  </si>
  <si>
    <t>EUDR</t>
  </si>
  <si>
    <t>ธันโยพานิช (นางมยุรี  สมแก้ว) เลขที่ 106 ต.ควนโส อ.ควนเนียง</t>
  </si>
  <si>
    <t>มิ.ย.-ส.ค.</t>
  </si>
  <si>
    <t xml:space="preserve"> ตัน</t>
  </si>
  <si>
    <t>ก.ย.-ต.ค.</t>
  </si>
  <si>
    <t>เม.ย.</t>
  </si>
  <si>
    <t>ต้น</t>
  </si>
  <si>
    <t xml:space="preserve">1. บริษัทจะนะน้ำยาง จำกัด
2. บริษัทฉลองอุตสาหกรรมน้ำยางข้น จำกัด 
</t>
  </si>
  <si>
    <t>รับซื้อจากเกษตรกร</t>
  </si>
  <si>
    <t>1.สหกรณ์กองทุนสวนยางบ้านยูงทอง จำกัด หมู่ 3 ตำบลท่าช้าง</t>
  </si>
  <si>
    <t>2.สหกรณ์กองทุนสวนยางบ้านยูงทอง จำกัด หมู่ 9 ตำบลท่าช้าง</t>
  </si>
  <si>
    <t>3.สหกรณ์กองทุนสวนยางบ้านยางงาม จำกัด หมู่ 10 ตำบลท่าช้าง</t>
  </si>
  <si>
    <t>4.สหกรณ์กองทุนสวนยางบ้านแหลมยาง จำกัด  หมู่ 17 ตำบลท่าช้าง</t>
  </si>
  <si>
    <t>รับซื้อจากจุดรับซื้อต่างๆ</t>
  </si>
  <si>
    <t>1.บริษัท เซาร์แลนด์รีซอร์ซ หมู่ 4 ตำบลท่าช้าง</t>
  </si>
  <si>
    <t>2.บริษัท เซาแลนด์รับเบอร์ จำกัด หมู่ 6 ตำบลท่าช้าง</t>
  </si>
  <si>
    <t>3.บริษัท เอสเค ลาเท็กซ์ หมู่ 7 ตำบลท่าช้าง</t>
  </si>
  <si>
    <t>4.บริษัท ไชยากร ลาเท็กซ์ จำกัด หมู่ 8 ตำบลท่าช้าง</t>
  </si>
  <si>
    <t>5.บริษัท ไทยฮั้วยางพารา จำกัด หมู่ 10 ตำบลท่าช้าง</t>
  </si>
  <si>
    <t xml:space="preserve"> -เพิ่มปริมาณผลผลิต/พัฒนาคุณภาพผลผลิต/การผลิตข้าวสารคุณภาพ</t>
  </si>
  <si>
    <t xml:space="preserve"> -ตลาดออนไลน์/บริการ</t>
  </si>
  <si>
    <t>มี.ค.-พ.ค.</t>
  </si>
  <si>
    <t xml:space="preserve">            -</t>
  </si>
  <si>
    <t xml:space="preserve"> -แปรรูปผลพลอยได้ทางการเกษตร อาทิ เมล็ดทุเรียน/-ส่งเสริมระบบแปลงใหญ่ทุเรียน</t>
  </si>
  <si>
    <t xml:space="preserve"> -ตลาดออนไลน์/ตลาดส่งออก</t>
  </si>
  <si>
    <t xml:space="preserve"> -การแปรรูปเพื่อเพิ่มมูลค่า</t>
  </si>
  <si>
    <t xml:space="preserve"> - การผลิตมังคุดคุณภาพ (คุณภาพและ การเก็บเกี่ยว)</t>
  </si>
  <si>
    <t xml:space="preserve"> -พัฒนาผลผลิตให้มีคุณภาพ</t>
  </si>
  <si>
    <t xml:space="preserve"> -จำหน่ายแบบส่งไปยังภูมิภาคอื่นๆ</t>
  </si>
  <si>
    <t xml:space="preserve">2.ลาน เกื้อหนุนปาล์ม ต.เขาใน อ.กระแสสินธิ์, ลานปาล์มสิงหพาณิชย์  หมู่ที่ 6 ตำบลท่าหิน อำเภอสทิงพระ จังหวัดสงขลา </t>
  </si>
  <si>
    <t>7.ลานปาล์มนาทวี สาขา1 บ้านทุ่งน้ำขาว</t>
  </si>
  <si>
    <t>8.ลานปาล์มนาทวี สาขา2</t>
  </si>
  <si>
    <t>9.วัฒนสุข ลานปาล์ม</t>
  </si>
  <si>
    <t>10.ชนัญญาลานปาล์ม เลขที่ 11/1 ม.3 ต.เกาะสะบ้า อ.เทพา</t>
  </si>
  <si>
    <t>11.บริษัท เอ็น เค ปาล์ม จำกัด  เลขที่ 99 ม.2 ต.วังใหญ่อ.เทพา</t>
  </si>
  <si>
    <t>12.บจก.เศรษฐศิริการเกษตร เลขที่ 78/9 ม.2 ต.วังใหญ่ อ.เทพา</t>
  </si>
  <si>
    <t>13.นายสำราญ  กุสวิโร เลขที่ 154 ม.3 ต.วังใหญ่ อ.เทพา</t>
  </si>
  <si>
    <t>14.บุญมา บ้านเซะลานปาล์ม ม.6 ต.สะกอม อ.เทพา</t>
  </si>
  <si>
    <t>15.ลานปาล์มพัฒน์ณรงค์ เลขที่ 56 ม.3 ต.สะกอม อ.เทพา</t>
  </si>
  <si>
    <t>16.นิธิพัฒน์ปาล์ม บ้านท่าฤดี-บ่อน้ำส้ม ม.4 ต.เทพา อ.เทพา</t>
  </si>
  <si>
    <t>17.ป.ลานปาล์ม บ้านควน ม.8 ต.เทพา อ.เทพา</t>
  </si>
  <si>
    <t>18.รุ่งโรจน์ลานปาล์ม เลขที่ 73 ม.1 ต.ลำไพล อ.เทพา</t>
  </si>
  <si>
    <t>19.สามพี่น้อง ลานปาล์ม เลขที่ 303 ม.5 ต.ท่าม่วง อ.เทพา</t>
  </si>
  <si>
    <t>20.โอ่พานิช</t>
  </si>
  <si>
    <t>21.ลานรับซื้อปาล์มธนัท</t>
  </si>
  <si>
    <t>22.วิสาหกิจชุมชนแปลงใหญ่ปาล์มน้ำมันบ้านคูวาตก เลขที่ 72  ม.5 ต.บ้านบาว อ.ระโนด</t>
  </si>
  <si>
    <t>23.โรงงานปาล์มดีศรีนคร สาขาที่ 005 เลขที่ 63/4 ม.5 ต.บ้านขาว อ.ระโนด</t>
  </si>
  <si>
    <t>24. ลานเทเพชรรัคน์ ม.2 ต.ระวะ</t>
  </si>
  <si>
    <t>25.ลุงพ่วงลานปาล์ม สาขา 2 เลขที่ 60/7  ม.5 ต.บ้านขาว อ.ระโนด</t>
  </si>
  <si>
    <t>26.หจก.เกื้อหนุน ปาล์ม ม. 1 ต.เชิงแส</t>
  </si>
  <si>
    <t>27.ลานปาล์มโรงอิฐวิรัตน์ เขาใน ม.1 ต.เชิงแส</t>
  </si>
  <si>
    <t>28.ลานปาล์มเจษฎารมย์ ม.2 ต.เชิงแส</t>
  </si>
  <si>
    <t>29.พ่อค้าคนกลาง</t>
  </si>
  <si>
    <t>30.ลานรับซื้อปาลืมในพื้นที่</t>
  </si>
  <si>
    <t>31.ลานเทปาล์มโกพี 69 ตำบลท่าโพธิ์</t>
  </si>
  <si>
    <t>33.ห้างหุ้นส่วนจำกัดรุ่งเรืองกิจน้ำมันพืช</t>
  </si>
  <si>
    <t>34.ลานเทปาล์มอำเภอจะนะ และอำเภอสะเดา</t>
  </si>
  <si>
    <t>35.ร่วมเจริญปาล์ม เลขที่ 119 ม.4 ต.ควนโส อ.ควนเนียง</t>
  </si>
  <si>
    <t>36.พาหุมันโต ลานปาล์ม เลขที่ 40 ม.11 ต.ควนโส อ.ควนเนียง</t>
  </si>
  <si>
    <t>37.พูนทรัพย์ ธีรวัฒน์ ลานปาล์ม สาขา 3 (ท่าหยี) เลขที่ 80 ม.6 ต.ห้วยลึก อ.ควนเนียง</t>
  </si>
  <si>
    <t>38.ลานปาล์มพืชมงคลเจริญกิจ เลขที่ 86/2 ม.11 ต.บางเหรียง อ.ควนเนียง</t>
  </si>
  <si>
    <t>39.สมยศลานปาล์ม ม.4 ต.บางเหรียง</t>
  </si>
  <si>
    <t>40.อำนวยลานปาล์ม เลขที่ 14/2 ม.6 ต.ห้วยลึก อ.ควนเนียง</t>
  </si>
  <si>
    <t>42.สิงหพานิชย์</t>
  </si>
  <si>
    <t>43.เอกวัฒน์ลานปาล์ม</t>
  </si>
  <si>
    <t>44.อรรถวุฒิลานปาล์ม</t>
  </si>
  <si>
    <t>45.บ่อทรายลานปาล์ม</t>
  </si>
  <si>
    <t>46.บางเขียดการเกษตรลานปาล์ม</t>
  </si>
  <si>
    <t>47.คลองหอยโข่งลานปาล์ม เลขที่ 12/1 ม.2 ต.คลองหอยโข่ง อ.คลองหอยโข่ง</t>
  </si>
  <si>
    <t xml:space="preserve"> -การรวมกลุ่มแบบแปลงใหญ่
ส่งเสริมการใช้ปุ๋ยตามค่าวิเคราะห์ดิน</t>
  </si>
  <si>
    <t xml:space="preserve"> -เพิ่มการแปรรูปผลผลิตปาล์มน้ำมัน</t>
  </si>
  <si>
    <t xml:space="preserve"> -ทำ MOU กับบริษัทปาล์มน้ำมัน เพื่อหาปาล์มน้ำมัน ตรงกับความต้องการบริษัท</t>
  </si>
  <si>
    <t>1.บริษัทปาล์มพัฒนาชายแดนใต้ จำกัด</t>
  </si>
  <si>
    <t>2.เลขที่ 3/4 ม.4 ต.บางเขา อ.หนองจิก จ.ปัตตานี</t>
  </si>
  <si>
    <t>32.ลานปาล์มสมคิด ตำบล            พังลา</t>
  </si>
  <si>
    <t xml:space="preserve"> -แนะนำการใช้ปุ๋ยตามค่าวิเคราะห์ดิน</t>
  </si>
  <si>
    <t>3.อ.ปากพะยูน</t>
  </si>
  <si>
    <t xml:space="preserve"> -การพัฒนาคุณภาพผลผลิต</t>
  </si>
  <si>
    <t xml:space="preserve"> -การรวมกลุ่มเพื่อจำหน่าย</t>
  </si>
  <si>
    <t>41.ลานเทปาล์มน้ำมัน หมู่ 5 ต.บ้านหาร</t>
  </si>
  <si>
    <t xml:space="preserve"> -การขอรับรองมาตรฐาน GAP</t>
  </si>
  <si>
    <t xml:space="preserve"> -เพิ่มการพัฒนากล่องบรรจุภัณฑ์สำหรับใส่ทุเรียน</t>
  </si>
  <si>
    <t>2.พ่อค้าคนกลาง</t>
  </si>
  <si>
    <t>3.ตลาดออนไลน์</t>
  </si>
  <si>
    <t>3.พ่อค้าคนกลาง</t>
  </si>
  <si>
    <t>2.ตลาดในท้องถิ่น และพ่อค้าคนกลาง</t>
  </si>
  <si>
    <t>1.จำหน่ายในตลาดสด</t>
  </si>
  <si>
    <t>4.ตลาดออนไลน์</t>
  </si>
  <si>
    <t>5.บริษัทม่านกู่หวางฟู๊ด จำกัด เลขที่ 88 ม.7 ต.ปากบาง อ.เทพา</t>
  </si>
  <si>
    <t>9.พ่อค้าคนกลาง</t>
  </si>
  <si>
    <t>11.ตลาดในท้องถิ่น</t>
  </si>
  <si>
    <t xml:space="preserve"> -เพิ่มช่องทางการจำหน่ายทางออนไลน์</t>
  </si>
  <si>
    <t xml:space="preserve"> -การผลิตทุเรียนคุณภาพ</t>
  </si>
  <si>
    <t xml:space="preserve"> -ส่งเสริมการผลิตทุเรียนคุณภาพ</t>
  </si>
  <si>
    <t xml:space="preserve"> -รวมกลุ่มแปลงใหญ่ทุเรียน</t>
  </si>
  <si>
    <t xml:space="preserve"> -ทุเรียน GAP</t>
  </si>
  <si>
    <t xml:space="preserve"> -การพัฒนาคุณภาพและมาตรฐาน</t>
  </si>
  <si>
    <t>3.สหกรณ์การเกษตรนาทวี</t>
  </si>
  <si>
    <t>4.สหกรณ์กองทุนสวนยางหัวสวนพัฒนา จำกัด</t>
  </si>
  <si>
    <t>5.สหกรณ์กองทุนสวนยางควนหมากพัฒนา</t>
  </si>
  <si>
    <t>6.'สหกรณ์กองทุนสวนยางบ้านใหม่ จำกัด</t>
  </si>
  <si>
    <t>7.สหกรณ์กองทุนสวนยางทุ่งหรี่ จำกัด</t>
  </si>
  <si>
    <t>8.สหกรณ์กองทุนสวนยางท่าแมงลัก</t>
  </si>
  <si>
    <t>9.'สหกรณ์กองทุนสวนยางบ้านทุ่งโพธิ์</t>
  </si>
  <si>
    <t>10.สหกรณ์กองทุนสวนยางบ่อทอง(สะบ้าย้อย) จำกัด</t>
  </si>
  <si>
    <t>11.สหกรณ์กองทุนสวนยางเปียน(สะบ้าย้อย7)</t>
  </si>
  <si>
    <t>12.สหกรณ์กองทุนสวนยางบ้านโหนด</t>
  </si>
  <si>
    <t>13.กลุ่มน้ำยางบ้านทัพหลวง</t>
  </si>
  <si>
    <t>14.กลุ่มน้ำยางบ้านหลังเขต</t>
  </si>
  <si>
    <t>15.สหกรณ์กองทุนสงเคราะห์เขาแดง</t>
  </si>
  <si>
    <t>16.สหกรณ์กองทุนสวนยางบ้านน้ำเชี่ยว</t>
  </si>
  <si>
    <t>17.สหกรณ์กองทุนสงเคราะห์การทำสวนยางบ้านยางทอง</t>
  </si>
  <si>
    <t>18.สหกรณ์กองทุนสงเคราะห์การทำสวนยางตำบลเกาะใหญ่ จำกัด</t>
  </si>
  <si>
    <t>19.พ่อค้าคนกลาง</t>
  </si>
  <si>
    <t>20.ผู้รับซื้อน้ำยางสดในพื้นที่</t>
  </si>
  <si>
    <t>21.โรงงานถาวรอุตสาหกรรมยางพารา</t>
  </si>
  <si>
    <t>22.บริษัท ศรีตรังแอโกรอินดัสทรี จำกัด (มหาชน)</t>
  </si>
  <si>
    <t>23.สหกรณ์กองทุนสวนยางในอำเภอหาดใหญ่</t>
  </si>
  <si>
    <t>24.บริษัทศรีตรังโกลฟส์</t>
  </si>
  <si>
    <t>25.บริษัททุ่งลุงอุตสาหกรรม</t>
  </si>
  <si>
    <t>26.บริษัทรับเบอร์แลนด์โปรดัก</t>
  </si>
  <si>
    <t>27.บริษัทรับเบอร์ลาเทคซ์กรุ๊ป</t>
  </si>
  <si>
    <t>28.กลุ่มแปลงใหญ่ยางพาราบ้านควนจง</t>
  </si>
  <si>
    <t>29.กลุ่มแปลงใหญ่สหกรณ์ยางพาราบ้านทุ่งโพธิ์ จำกัด</t>
  </si>
  <si>
    <t>30.กลุ่มแปลงใหญ่ยางพาราบ้านจิตร</t>
  </si>
  <si>
    <t>31.กลุ่มแม่บ้านเกษตรกรบ้านแซะ</t>
  </si>
  <si>
    <t>32.สหกรณ์การเกษตรนาหม่อม</t>
  </si>
  <si>
    <t>33.สหกรณ์กองทุนสวนยางคลองช้าง จำกัด</t>
  </si>
  <si>
    <t>34.สหกรณ์กองทุนสวนยางควนเนียงใน จำกัด</t>
  </si>
  <si>
    <t>35.สหกรณ์กองทุนสวนยางบ้านโหล๊ะหนุน จำกัด</t>
  </si>
  <si>
    <t>36.สหกรณ์กองทุนสวนยางบ้านยูงทอง จำกัด หมู่ 3 ตำบลท่าช้าง</t>
  </si>
  <si>
    <t>37.สหกรณ์กองทุนสวนยางบ้านยูงทอง จำกัด หมู่ 9 ตำบลท่าช้าง</t>
  </si>
  <si>
    <t>38.สหกรณ์กองทุนสวนยางบ้านยางงาม จำกัด หมู่ 10 ตำบลท่าช้าง</t>
  </si>
  <si>
    <t>39.สหกรณ์กองทุนสวนยางบ้านแหลมยาง จำกัด  หมู่ 17 ตำบลท่าช้าง</t>
  </si>
  <si>
    <t>40.บริษัท เซาร์แลนด์รีซอร์ซ หมู่ 4 ตำบลท่าช้าง</t>
  </si>
  <si>
    <t>41.บริษัท เซาแลนด์รับเบอร์ จำกัด หมู่ 6 ตำบลท่าช้าง</t>
  </si>
  <si>
    <t>42.บริษัท เอสเค ลาเท็กซ์ หมู่ 7 ตำบลท่าช้าง</t>
  </si>
  <si>
    <t>43.บริษัท ไชยากร ลาเท็กซ์ จำกัด หมู่ 8 ตำบลท่าช้าง</t>
  </si>
  <si>
    <t>44.บริษัท ไทยฮั้วยางพารา จำกัด หมู่ 10 ตำบลท่าช้าง</t>
  </si>
  <si>
    <t>1.ศรีตรังโกลฟส์</t>
  </si>
  <si>
    <t>2.โรงงานถาวรอุตสาหกรรมยางพารา</t>
  </si>
  <si>
    <t>3.บริษัท ศรีตรังแอโกรอินดัสทรี จำกัด (มหาชน)</t>
  </si>
  <si>
    <t xml:space="preserve"> -รวมกลุ่มเป็นแปลงใหญ่
ยางพารา</t>
  </si>
  <si>
    <t xml:space="preserve"> -พัฒนาสินค้าจากการใช้น้ำยางสด</t>
  </si>
  <si>
    <t xml:space="preserve"> -สร้างสื่อ-ประชาสัมพันธุ์สินค้าใหม่ ๆ ให้น่าดึงดูด</t>
  </si>
  <si>
    <t xml:space="preserve"> -การรวมกลุ่มแปลงใหญ่</t>
  </si>
  <si>
    <t xml:space="preserve"> -ส่งเสริมการผลิตให้ได้มาตรฐาน เพื่อส่งออก</t>
  </si>
  <si>
    <t xml:space="preserve"> -ส่งเสริมการผลิตน้ำยางพรีเมี่ยม</t>
  </si>
  <si>
    <t xml:space="preserve"> -แปรรูป/รวมกลุ่มขาย</t>
  </si>
  <si>
    <t>ม.ค.</t>
  </si>
  <si>
    <t>1.จำหน่ายเอง</t>
  </si>
  <si>
    <t>2.ตลาดในท้องถิ่น</t>
  </si>
  <si>
    <t>4.ตลาดในท้องถิ่น</t>
  </si>
  <si>
    <t xml:space="preserve"> 5.ตลาดในท้องถิ่น</t>
  </si>
  <si>
    <t>6.ตลาดในท้องถิ่น</t>
  </si>
  <si>
    <t>7.ตลาดในท้องถิ่น</t>
  </si>
  <si>
    <t>8.ตลาดในพื้นที่</t>
  </si>
  <si>
    <t>9.ตลาดในพื้นที่</t>
  </si>
  <si>
    <t>10.ตลาดในท้องถิ่น</t>
  </si>
  <si>
    <t>11.พ่อค้ามารับซื้อในพื้นที่/
จำหน่ายด้วยตนเอง</t>
  </si>
  <si>
    <t xml:space="preserve"> 12.ขายปลีกผู้บริโภคในพื้นที่</t>
  </si>
  <si>
    <t>1.พ่อค้าคนกลาง</t>
  </si>
  <si>
    <t xml:space="preserve"> -เพิ่มช่องทางการรับรู้ ไม้ผลชนิดนี้ ให้มีความน่าสนใจ</t>
  </si>
  <si>
    <t xml:space="preserve"> -กลุ่มตลาดต่างประเทศ หรือตลาดต่างจังหวัด โดยการจัดกระเช้าไม้ผล ของดีแดนใต้</t>
  </si>
  <si>
    <t>1.จำหน่ายเองตลาดสด</t>
  </si>
  <si>
    <t>3.วิสาหกิจโกโก้ลุงไข่รัน</t>
  </si>
  <si>
    <t>4.พ่อค้าคนกลาง</t>
  </si>
  <si>
    <t>8.ตลาดในท้องถิ่น</t>
  </si>
  <si>
    <t xml:space="preserve"> 9.ตลาดในท้องถิ่น</t>
  </si>
  <si>
    <t>10.ตลาดในพื้นที่</t>
  </si>
  <si>
    <t>11.ตลาดในพื้นที่</t>
  </si>
  <si>
    <t>12.ตลาดในท้องถิ่น</t>
  </si>
  <si>
    <t>13.พ่อค้ามารับซื้อในพื้นที่/
จำหน่ายด้วยตนเอง</t>
  </si>
  <si>
    <t>14.ขายปลีกผู้บริโภคในพื้นที่</t>
  </si>
  <si>
    <t>2.ลูกค้าออนไลน์</t>
  </si>
  <si>
    <t xml:space="preserve"> -'หากลุ่มตลาดต่างประเทศ หรือตลาดต่างจังหวัด โดยการจัดกระเช้าไม้ผล ของดีแดนใต้</t>
  </si>
  <si>
    <t xml:space="preserve"> -การคัดแยกและสร้างเครือข่ายการตลาด</t>
  </si>
  <si>
    <t>1.จำหน่ายเองในตลาดสด</t>
  </si>
  <si>
    <t>2.พ่อค้าคนกลาง ตลาดในท้องถิ่น</t>
  </si>
  <si>
    <t>5.พ่อค้าคนกลาง ,ตลาดในท้องถิ่น</t>
  </si>
  <si>
    <t xml:space="preserve"> 7.ตลาดในท้องถิ่น</t>
  </si>
  <si>
    <t>2.ผู้บริโภคออนไลน์</t>
  </si>
  <si>
    <t xml:space="preserve"> -'การรับรองมาตรฐาน GAP</t>
  </si>
  <si>
    <t xml:space="preserve"> -ลองกองคุณภาพ</t>
  </si>
  <si>
    <t xml:space="preserve"> -การผลิตลองกองคุณภาพดี</t>
  </si>
  <si>
    <t xml:space="preserve"> -หากลุ่มตลาดต่างประเทศ หรือตลาดต่างจังหวัด โดยการจัดกระเช้าไม้ผล ของดีแดนใต้</t>
  </si>
  <si>
    <t>1.แม่ค้าคนกลางใน อ.สทิงพระ</t>
  </si>
  <si>
    <t xml:space="preserve"> 1.พ่อค้าต่างจังหวัดรับซื้อหน้าสวน</t>
  </si>
  <si>
    <t>1.ขายในตลาดสด</t>
  </si>
  <si>
    <t>2.ตลาดชุมชน</t>
  </si>
  <si>
    <t>3.'ตลาดในท้องถิ่น พ่อค้าคนกลาง</t>
  </si>
  <si>
    <t xml:space="preserve">4.ตลาดในท้องถิ่น           </t>
  </si>
  <si>
    <t>7.พ่อค้าคนกลาง</t>
  </si>
  <si>
    <t>10.พ่อค้ามารับซื้อในพื้นที่</t>
  </si>
  <si>
    <t xml:space="preserve"> -สร้างเครือข่ายเกษตรกรผู้ปลูกแตงโม</t>
  </si>
  <si>
    <t xml:space="preserve"> -สร้างเครือข่ายเกษตรกรผู้ปลูกแตงโม และสร้างแบรนด์และการตลาด: แตงโมมาตรฐาน</t>
  </si>
  <si>
    <t xml:space="preserve"> -ตลาดภูเก็ต</t>
  </si>
  <si>
    <t xml:space="preserve"> -พัฒนาคุณภาพ</t>
  </si>
  <si>
    <t xml:space="preserve"> -การจัดการมะพร้าวคุณภาพ</t>
  </si>
  <si>
    <t>1.ขายในตลาด</t>
  </si>
  <si>
    <t>2.พ่อค้าคนกลาง, สิริวัฒน์การเกษตร</t>
  </si>
  <si>
    <t>3.พ่อค้าคนกลาง ,ตลาดในท้องถิ่น</t>
  </si>
  <si>
    <t>4.พ่อค้าคนกลาง ,ตลาดในท้องถิ่น</t>
  </si>
  <si>
    <t>5.ตลาดในท้องถิ่น</t>
  </si>
  <si>
    <t>6.พ่อค้าคนกลาง ,ตลาดในท้องถิ่น</t>
  </si>
  <si>
    <t>8.ตลาดในท้องถิ่น/พ่อค้าคนกลาง</t>
  </si>
  <si>
    <t xml:space="preserve"> 9.พ่อค้าคนกลาง/ตลาดในชุมชน</t>
  </si>
  <si>
    <t>11.ตลาดในท้องถิ่น และตลาดพื้นที่อำเภอหาดใหญ่</t>
  </si>
  <si>
    <t>12.นายรวบศักดิ์ ขุนเอียด</t>
  </si>
  <si>
    <t>ชนิดสินค้า.2.ข้าวนาปี</t>
  </si>
  <si>
    <t>ชนิดสินค้า..3.  ปาล์มน้ำมัน</t>
  </si>
  <si>
    <t>ชนิดสินค้า..4.ทุเรียน</t>
  </si>
  <si>
    <t>ชนิดสินค้า..5. เงาะ</t>
  </si>
  <si>
    <t>ชนิดสินค้า..6. มังคุด</t>
  </si>
  <si>
    <t>ชนิดสินค้า..7. ลองกอง</t>
  </si>
  <si>
    <t>ชนิดสินค้า..8. พริกเขียวมัน</t>
  </si>
  <si>
    <t>ชนิดสินค้า..9. ฟักทอง</t>
  </si>
  <si>
    <t>ชนิดสินค้า..10.แตงโม</t>
  </si>
  <si>
    <t>ชนิดสินค้า.11.มะพร้าวน้ำหอม</t>
  </si>
  <si>
    <t>1.จำหน่ายในตลาดสดหมู่บ้าน</t>
  </si>
  <si>
    <t xml:space="preserve"> -'ปลูกข้าวพื้นเมือง</t>
  </si>
  <si>
    <t xml:space="preserve"> -พลิกพื้นนาร้าง ให้มีการปลูกข้วเพิ่มขึ้น</t>
  </si>
  <si>
    <t xml:space="preserve"> -แปรรูปและขายออนไลน์</t>
  </si>
  <si>
    <t xml:space="preserve"> -ส่งเสริมการท่องเที่ยวเชิงเกษตร เพื่อดึงดูดให้บุคคลภายนอกเข้ามาในพื้นที่</t>
  </si>
  <si>
    <t xml:space="preserve"> -พัฒนาบรรจุภัณฑ์/การทำตลาดออนไลน์/ เพจ Facebook</t>
  </si>
  <si>
    <t xml:space="preserve"> -การทำตลาดออนไลน์/ เพจ Facebook</t>
  </si>
  <si>
    <t xml:space="preserve"> -ปลูกข้าวพันธุ์ส่งเสริม</t>
  </si>
  <si>
    <t>พ.ย.</t>
  </si>
  <si>
    <t xml:space="preserve"> -ตลาดในชุมชน</t>
  </si>
  <si>
    <t xml:space="preserve"> -พ่อค้าคนกลาง</t>
  </si>
  <si>
    <t xml:space="preserve"> แปรรูปเพื่อเพิ่มมูลค่า</t>
  </si>
  <si>
    <t xml:space="preserve"> -ส่งเสริมการรวมกลุ่มแบบแปลงใหญ่</t>
  </si>
  <si>
    <t xml:space="preserve"> -ส่งเสริมการใช้ปุ๋ย
ตามค่าวิเคราะห์ดิน</t>
  </si>
  <si>
    <t>3.โคกยูงลานปาล์ม เลขที่ 171/1 ม.2 ต.ตลิ่งชัน อ.จะนะ 4.โคกใหญ่รับซื้อปาล์ม เลขที่ 29/12 ม.8 ต.บ้านนา อ.จะนะ
5.ป่างามการค้า เลขที่ 23 ม.3 ต.ตลิ่งชัน อ.จะนะ
6.ห้างหุ้นส่วนจำกัด เกษมรัตน์พาราวู๊ด เลขที่ 8 ม.6 ต.สะพานไม้แก่น</t>
  </si>
  <si>
    <t>13.พ่อค้ามารับซื้อในพื้นที่</t>
  </si>
  <si>
    <t>14.พ่อค้นกลาง</t>
  </si>
  <si>
    <t>15.พ่อค้าคนกลาง</t>
  </si>
  <si>
    <t>5.พ่อค้าคนกลาง/ตลาดในชุมชน</t>
  </si>
  <si>
    <t>6.พ่อค้าคนกลาง</t>
  </si>
  <si>
    <t>9.พ่อค้ามารับซื้อในพื้นที่</t>
  </si>
  <si>
    <t>10.พ่อค้นกลาง</t>
  </si>
  <si>
    <t>4.ผู้บริโภคในท้องถิ่น</t>
  </si>
  <si>
    <t>3.พ่อค้าคนกลางในท้องถิ่น</t>
  </si>
  <si>
    <t xml:space="preserve"> 8.ตลาดในท้องถิ่น</t>
  </si>
  <si>
    <t>12.พ่อค้ามารับซื้อในพื้นที่/
จำหน่ายด้วยตนเอง</t>
  </si>
  <si>
    <t xml:space="preserve"> 13.ขายปลีกผู้บริโภคในพื้นที่</t>
  </si>
  <si>
    <t>5.ลูกค้าออนไลน์ในท้องถิ่น</t>
  </si>
  <si>
    <t>6.พ่อค้าในท้องถิ่น</t>
  </si>
  <si>
    <t>8.พ่อค้าในท้องถิ่น/พ่อค้าคนกลาง</t>
  </si>
  <si>
    <t>9.ตลาดในท้องถิ่น</t>
  </si>
  <si>
    <t>11.พ่อค้าในพื้นที่</t>
  </si>
  <si>
    <t>12.พ่อค้าคนกลางมารับซื้อในพื้นที่</t>
  </si>
  <si>
    <t>13.ล้งมารับซื้อในพื้นที่/
จำหน่ายด้วยตนเอง</t>
  </si>
  <si>
    <t>14.ตลาดในท้องถิ่น</t>
  </si>
  <si>
    <t xml:space="preserve">1.พ่อค้าคนกลางนอกจังหวัดมารับซื้อ </t>
  </si>
  <si>
    <t>2.พ่อค้าในท้องถิ่น</t>
  </si>
  <si>
    <t>3.จำหน่ายในชุมชนและบริโภคในครัวเรือน</t>
  </si>
  <si>
    <t>4.กลุ่มวิสาหกิจชุมชนโรงสีข้าวคนบ้ายโมย</t>
  </si>
  <si>
    <t>5.กลุ่มวิสาหกิจชุมชนผู้ผลิตข้าวและผลิตภัณฑ์ทางการเกษตรนาทวี</t>
  </si>
  <si>
    <t>6.จำหน่ายในท้องถิ่นและบริโภคในครัวเรือน</t>
  </si>
  <si>
    <t>7.จำหน่ายเอง และการบริโภคในครัวเรือน</t>
  </si>
  <si>
    <t>8.โรงสีข้าวอนันต์ (นางสาวภัทรภรณ์ ขวัญเย็น) เลขที่ 1/3 ต.ระวะ อ.ระโนด</t>
  </si>
  <si>
    <t>12.นางวรรณา ไชยวงศ์ 37/1 ม.3 ต.เชิงแส</t>
  </si>
  <si>
    <t>13.โรงสีข้าว สมหมาย (นาสมหมาย กาญจนวิจิตร 56/2 ม.2 ต.เชิงแส)</t>
  </si>
  <si>
    <t>14.นางสาวนุชนาศ ปลอดใจกว้าง  37/5 ม.3 ต.เชิงแส</t>
  </si>
  <si>
    <t>15.ขายโรงสีในพื้นที่ และการบริโภคในครัวเรือน</t>
  </si>
  <si>
    <t>16.ข้าวเพื่อการบริโภคในครัวเรือน</t>
  </si>
  <si>
    <t>17.จำหน่ายในพื้นที่อำเภอหาดใหญ่</t>
  </si>
  <si>
    <t>18.จำหน่ายเอง และการบริโภคในครัวเรือน</t>
  </si>
  <si>
    <t>19.โรงสีข้าวเลิศประพันธ์</t>
  </si>
  <si>
    <t>20.นายสุนิ บุญประการ : หมู่ 5 ตำบลบ้านหาร
**เกษตรกรส่วนใหญ่บริโภคในครัวเรือน</t>
  </si>
  <si>
    <t>21.โรงสีข้าวทุ่งรวงทองบ้านหนองโอย</t>
  </si>
  <si>
    <t xml:space="preserve">22.โรงสีสวนตาเชย     </t>
  </si>
  <si>
    <t>23.โรงสีข้าวกลุ่มเกิดจากดินปากรอ</t>
  </si>
  <si>
    <t>24.โรงสีสหกรณ์การเกษตรสิงหนคร</t>
  </si>
  <si>
    <t>25.ศูนย์ข้าวชุมชนตำบลบางเขียด</t>
  </si>
  <si>
    <t>26.บริโภคนครัวเรือน-ขายปลีกแก่ผู้บริโภค</t>
  </si>
  <si>
    <t>10.โรงสีข้าว ป.บุญมี พาณิช (นายจรัญ แก้วเกลี้ยง 56/3 ม.2 ต.เชิงแส)</t>
  </si>
  <si>
    <t>11.นางปราณี วงศ์ทอง 61 ม.2            ต.เชิงแส</t>
  </si>
  <si>
    <t>ชนิดสินค้า..12. กุ้งขาวแวนาไม</t>
  </si>
  <si>
    <t>เนื้อที่เพาะปลูกหรือเพาะเลี้ยง</t>
  </si>
  <si>
    <t>เนื้อที่ให้ผลหรือเพาะเลี้ยง (ไร่)</t>
  </si>
  <si>
    <t>1.บริษัท คิงฟิชเชอร์ โฮลดิ้งส์ จำกัด</t>
  </si>
  <si>
    <t>ตลาดสัตว์น้ำ มหาชัย</t>
  </si>
  <si>
    <t xml:space="preserve"> -รัฐบาลต้องมี</t>
  </si>
  <si>
    <t xml:space="preserve"> -รัฐบาลต้องสร้างตลาด</t>
  </si>
  <si>
    <t>24,26 ซ.1 (ถนนราษฎร์อุทิศ 1)</t>
  </si>
  <si>
    <t>นโยบายในการช่วย</t>
  </si>
  <si>
    <t>ต่างประเทศใหม่ๆ</t>
  </si>
  <si>
    <t>ถ.ราษฎร์อุทิศ 1 ต.บ่อยาง</t>
  </si>
  <si>
    <t>เหลือเรื่องลดต้นทุน</t>
  </si>
  <si>
    <t>อ.เมือง จ.สงขลา 90000</t>
  </si>
  <si>
    <t xml:space="preserve"> -รัฐบาลต้องควบ</t>
  </si>
  <si>
    <t>2.บริษัท พัฒนาซีฟู้ดส์ จำกัด</t>
  </si>
  <si>
    <t>คุมปริมาณผลผลิต</t>
  </si>
  <si>
    <t xml:space="preserve">70/8 ม.3 ถ.- ต.เขารูปช้าง </t>
  </si>
  <si>
    <t>และปริมมาณการส่งออก</t>
  </si>
  <si>
    <t>อ.เมืองสงขลา จ.สงขลา 90000</t>
  </si>
  <si>
    <t xml:space="preserve"> -ส่งเสริมการเข้าสู่</t>
  </si>
  <si>
    <t xml:space="preserve">3.บริษัท สงขลาแคนนิ่ง </t>
  </si>
  <si>
    <t>มาตรฐาน GAPมกษ.</t>
  </si>
  <si>
    <t xml:space="preserve">จำกัด (มหาชน) 333 ม.2 </t>
  </si>
  <si>
    <t>/'อินทรีย์</t>
  </si>
  <si>
    <t>ถ.กาญจนวนิช ต.พะวง อ.เมืองสงขลา จ.สงขลา 90100</t>
  </si>
  <si>
    <t xml:space="preserve">4.บริษัท แมนเอโฟรสเซนฟูดส์ </t>
  </si>
  <si>
    <t>จำกัด  3/2 ม.7 ถ.เก้าเส้ง--</t>
  </si>
  <si>
    <t>จะนะ ต.เขารูปช้าง อ.เมือง</t>
  </si>
  <si>
    <t xml:space="preserve"> จ.สงขลา 90000</t>
  </si>
  <si>
    <t>5.บริษัท ซีฮอร์ส ฟู้ดส์ จำกัด</t>
  </si>
  <si>
    <t xml:space="preserve">199 ม.3 ถ.สงขลา - จะนะ             ต.ทุ่งหวัง </t>
  </si>
  <si>
    <t>6.บริษัท เอส ทู เค มารีน โปรดักส์</t>
  </si>
  <si>
    <t>จำกัด  99, 99/1 ม.2 ถ.สงขลา-</t>
  </si>
  <si>
    <t>นาทวี ต.จะโหนง อ.จะนะ</t>
  </si>
  <si>
    <t xml:space="preserve"> จ.สงขลา 90130</t>
  </si>
  <si>
    <t>7.บริษัท ไฮไทซีฟูด้ จำกัด</t>
  </si>
  <si>
    <t>64/2,74 ม.5 ถ.จะนะ-ปัตตานี ต.บ้านนา อ.จะนะ จ.สงขลา 90130</t>
  </si>
  <si>
    <t xml:space="preserve">8.บริษัท หลีเฮงซีฟู้ด จำกัด </t>
  </si>
  <si>
    <t>91 ม.2 ถนนจะนะ-สงขลา</t>
  </si>
  <si>
    <t>ต.จะโหนง อ.จะนะ จ.สงขลา 90130</t>
  </si>
  <si>
    <t xml:space="preserve">9.บริษัท ฟอร์จูน โพรเซ่นฟูดส์ </t>
  </si>
  <si>
    <t xml:space="preserve">(ประเทศไทย) จำกัด '31 ม.10 </t>
  </si>
  <si>
    <t>ถ.ต.ท่าบอน อ.ระโนด จ.สงขลา 90140</t>
  </si>
  <si>
    <t>10.บริษัทเจริญโภคภัณฑ์ อาหารจำกัด '(มหาชน) 79 ม.10</t>
  </si>
  <si>
    <t>ต.ท่าบอน อ.ระโนด จ.สงขลา 90140</t>
  </si>
  <si>
    <t>11.บริษัท ห้องเย็นโชติวัฒน์หาดใหญ่ จำกัด (มหาชน)</t>
  </si>
  <si>
    <t xml:space="preserve">4/2 ม.3 ถ.เอเชีย 43 ต.นาหม่อม </t>
  </si>
  <si>
    <t>อ.นาหม่อม จ.สงขลา 90310</t>
  </si>
  <si>
    <t>ก.ค.</t>
  </si>
  <si>
    <t>มิ.ย</t>
  </si>
  <si>
    <t>12.บริษัท ไทยยูเนี่ยนซีฟู้ด จำกัด</t>
  </si>
  <si>
    <t xml:space="preserve">77 ม.5 ถ.สงขลา-ระโนด </t>
  </si>
  <si>
    <t>ต.วัดขนุน อ.สิงหนคร</t>
  </si>
  <si>
    <t>จ.สงขลา 90330</t>
  </si>
  <si>
    <t>13.บริษัท ซีเวลท์ โฟรสเซ่นฟู้ดส์</t>
  </si>
  <si>
    <t>(ประเทศไทย) จำกัด 31 ม.10</t>
  </si>
  <si>
    <t>ต.ทำนบ อ.สิงหนคร จ.สงขลา 90330</t>
  </si>
  <si>
    <t>ที่มา สำนักงานประมงจังหวัดสงขลา</t>
  </si>
  <si>
    <t>3)</t>
  </si>
  <si>
    <t>ปริมาณผลผลิตรวม ช่อง 17,19,21 เป็นประมาณการภาพรวม ไม่สามารถแยกพื้นที่ได้</t>
  </si>
  <si>
    <t>ชนิดสินค้า..13. ปลากะพง</t>
  </si>
  <si>
    <t>พ่อค้า ผู้รวบรวมในท้องถิ่น</t>
  </si>
  <si>
    <t>'พ่อค้าผู้รวบรวมจังหวัดใกล้เคียง</t>
  </si>
  <si>
    <t>1.การขอใช้ตรา GI</t>
  </si>
  <si>
    <t xml:space="preserve"> -ส่งเสริมการแปรรูป</t>
  </si>
  <si>
    <t xml:space="preserve"> -เพิ่มมูลค่า</t>
  </si>
  <si>
    <t>2.ส่งเสริมการเข้าสู่</t>
  </si>
  <si>
    <t>มาตรฐาน GAP มกษ.</t>
  </si>
  <si>
    <t>3) ปริมาณผลผลิตรวม ช่อง 17,19,21 เป็นประมาณการภาพรวม ไม่ได้แยกพื้นที่</t>
  </si>
  <si>
    <t>ชนิดสินค้า..14. ไข่ไก่</t>
  </si>
  <si>
    <t>จำนวนสัตว์</t>
  </si>
  <si>
    <t>หน่วยของผลผลิต (ฟอง)</t>
  </si>
  <si>
    <t>ปริมาณความต้องการผลผลิตรวม (ฟอง)</t>
  </si>
  <si>
    <t>เนื้อที่เพาะเลี้ยงที่ผลิตได้มาตรฐาน (ไร่)</t>
  </si>
  <si>
    <t>ปริมาณ(ฟอง)</t>
  </si>
  <si>
    <t>ปริมาณ (ฟอง)</t>
  </si>
  <si>
    <t>(ตัว)</t>
  </si>
  <si>
    <t>ฟอง</t>
  </si>
  <si>
    <t>ร้านค้าในท้องถิ่น</t>
  </si>
  <si>
    <t>จ.สตูล จ.พัทลุง</t>
  </si>
  <si>
    <t xml:space="preserve"> GFM</t>
  </si>
  <si>
    <t xml:space="preserve">จ.สตูล จ.พัทลุง จ.ฉเทริงเทรา </t>
  </si>
  <si>
    <t>GAP GFM</t>
  </si>
  <si>
    <t>ที่มา สำนักงานปศุสัตว์จังหวัดสงขลา</t>
  </si>
  <si>
    <t>หมายเหตุ ข้อที่ 21 ขอให้ระบุข้อมูลเบื้องต้นแนวทางการส่งเสริมฯ  และ 22 ขอให้ระบุข้อมูลเบื้องต้นวิธีการดำเนินการส่งเสริมตลาดใหม่</t>
  </si>
  <si>
    <t>ชนิดสินค้า..15. ไข่เป็ด</t>
  </si>
  <si>
    <t xml:space="preserve">ภายในจังหวัด </t>
  </si>
  <si>
    <t>ตลาดในท้องถิ่น</t>
  </si>
  <si>
    <t>ชนิดสินค้า..16. โคเนื้อ</t>
  </si>
  <si>
    <t>หน่วยของผลผลิต (ตัว)</t>
  </si>
  <si>
    <t>ปริมาณความต้องการผลผลิตรวม (ตัว)</t>
  </si>
  <si>
    <t>ปริมาณ(ตัว)</t>
  </si>
  <si>
    <t>ปริมาณ (ตัว)</t>
  </si>
  <si>
    <t>GFM</t>
  </si>
  <si>
    <t>ตัว</t>
  </si>
  <si>
    <t xml:space="preserve"> -โครงการลดต้นทุนการผลิต</t>
  </si>
  <si>
    <t xml:space="preserve"> -สร้างเครือข่ายพัฒนาการ </t>
  </si>
  <si>
    <t xml:space="preserve"> -ลดต้นทุนด้านพืชอาหารสัตว์</t>
  </si>
  <si>
    <t>จำหน่ายสินค้าปศุสัตว์</t>
  </si>
  <si>
    <t xml:space="preserve"> -พัฒนาสัตว์พันธุ์ดี</t>
  </si>
  <si>
    <t xml:space="preserve"> -ส่งเสริมตลาดการแปรรูป</t>
  </si>
  <si>
    <t xml:space="preserve"> -แปรรูปสินค้าปศุสัตว์</t>
  </si>
  <si>
    <t>สินค้าปศุสัตว์</t>
  </si>
  <si>
    <t xml:space="preserve"> -สนับสนุนโรงฆ่าสัตว์มาตรฐาน</t>
  </si>
  <si>
    <t xml:space="preserve"> -ส่งเสริมการผลิตพืชอาหารสัตว์ที่ใช้วัสดุในท้องถิ่น</t>
  </si>
  <si>
    <t>ชนิดสินค้า..17.  แพะเนื้อ</t>
  </si>
  <si>
    <t xml:space="preserve"> -จำหน่ายสินค้าปศุสัตว์</t>
  </si>
  <si>
    <t xml:space="preserve"> -ส่งเสริมการผลิตพืชอาหาร</t>
  </si>
  <si>
    <t>สัตว์ที่ใช้วัสดุในท้องถิ่น</t>
  </si>
  <si>
    <t>ชนิดสินค้า..18. สุกร</t>
  </si>
  <si>
    <t xml:space="preserve">GAP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</si>
</sst>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  <numFmt numFmtId="188" formatCode="_(* #,##0_);_(* \(#,##0\);_(* &quot;-&quot;??_);_(@_)"/>
    <numFmt numFmtId="189" formatCode="_-* #,##0.0_-;\-* #,##0.0_-;_-* &quot;-&quot;??_-;_-@_-"/>
    <numFmt numFmtId="190" formatCode="_-* #,##0_-;\-* #,##0_-;_-* &quot;-&quot;??_-;_-@"/>
    <numFmt numFmtId="191" formatCode="_-* #,##0.00_-;\-* #,##0.00_-;_-* &quot;-&quot;??_-;_-@"/>
    <numFmt numFmtId="192" formatCode="#,##0.0"/>
    <numFmt numFmtId="193" formatCode="_-* #,##0.0_-;\-* #,##0.0_-;_-* &quot;-&quot;??_-;_-@"/>
    <numFmt numFmtId="194" formatCode="[$-10409]#,##0;\-#,##0"/>
  </numFmts>
  <fonts count="4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6"/>
      <name val="TH SarabunIT๙"/>
      <family val="2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2"/>
      <color theme="1"/>
      <name val="TH SarabunIT๙"/>
      <family val="2"/>
    </font>
    <font>
      <sz val="12"/>
      <color theme="1"/>
      <name val="TH SarabunIT๙"/>
      <family val="2"/>
    </font>
    <font>
      <sz val="16"/>
      <color rgb="FF0070C0"/>
      <name val="TH SarabunIT๙"/>
      <family val="2"/>
    </font>
    <font>
      <sz val="16"/>
      <name val="TH SarabunIT๙"/>
      <family val="2"/>
    </font>
    <font>
      <b/>
      <sz val="14"/>
      <name val="TH SarabunIT๙"/>
      <family val="2"/>
    </font>
    <font>
      <sz val="16"/>
      <color rgb="FFC00000"/>
      <name val="TH SarabunIT๙"/>
      <family val="2"/>
    </font>
    <font>
      <sz val="12"/>
      <color rgb="FFC00000"/>
      <name val="TH SarabunIT๙"/>
      <family val="2"/>
    </font>
    <font>
      <sz val="14"/>
      <color rgb="FF0070C0"/>
      <name val="TH SarabunIT๙"/>
      <family val="2"/>
    </font>
    <font>
      <sz val="14"/>
      <color rgb="FFC00000"/>
      <name val="TH SarabunIT๙"/>
      <family val="2"/>
    </font>
    <font>
      <sz val="14"/>
      <name val="TH SarabunIT๙"/>
      <family val="2"/>
    </font>
    <font>
      <b/>
      <sz val="16"/>
      <color rgb="FFFF0000"/>
      <name val="TH SarabunIT๙"/>
      <family val="2"/>
    </font>
    <font>
      <sz val="12"/>
      <name val="TH SarabunIT๙"/>
      <family val="2"/>
    </font>
    <font>
      <sz val="11"/>
      <color theme="1"/>
      <name val="TH SarabunIT๙"/>
      <family val="2"/>
    </font>
    <font>
      <sz val="14"/>
      <color rgb="FFFF0000"/>
      <name val="TH SarabunIT๙"/>
      <family val="2"/>
    </font>
    <font>
      <sz val="11"/>
      <name val="TH SarabunIT๙"/>
      <family val="2"/>
    </font>
    <font>
      <sz val="15"/>
      <name val="TH SarabunIT๙"/>
      <family val="2"/>
    </font>
    <font>
      <b/>
      <sz val="14"/>
      <color rgb="FF0070C0"/>
      <name val="TH SarabunIT๙"/>
      <family val="2"/>
    </font>
    <font>
      <b/>
      <sz val="14"/>
      <color rgb="FFC00000"/>
      <name val="TH SarabunIT๙"/>
      <family val="2"/>
    </font>
    <font>
      <sz val="15"/>
      <color theme="1"/>
      <name val="TH SarabunIT๙"/>
      <family val="2"/>
    </font>
    <font>
      <sz val="15"/>
      <color rgb="FF0070C0"/>
      <name val="TH SarabunIT๙"/>
      <family val="2"/>
    </font>
    <font>
      <sz val="15"/>
      <color rgb="FFC00000"/>
      <name val="TH SarabunIT๙"/>
      <family val="2"/>
    </font>
    <font>
      <b/>
      <sz val="15"/>
      <color theme="1"/>
      <name val="TH SarabunIT๙"/>
      <family val="2"/>
    </font>
    <font>
      <b/>
      <sz val="15"/>
      <color rgb="FF0070C0"/>
      <name val="TH SarabunIT๙"/>
      <family val="2"/>
    </font>
    <font>
      <sz val="16"/>
      <color rgb="FFFF0000"/>
      <name val="TH SarabunIT๙"/>
      <family val="2"/>
    </font>
    <font>
      <sz val="14"/>
      <color rgb="FF000000"/>
      <name val="TH SarabunIT๙"/>
      <family val="2"/>
    </font>
    <font>
      <sz val="16"/>
      <color rgb="FF000000"/>
      <name val="TH SarabunIT๙"/>
      <family val="2"/>
    </font>
    <font>
      <sz val="13"/>
      <color rgb="FF000000"/>
      <name val="TH SarabunIT๙"/>
      <family val="2"/>
    </font>
    <font>
      <b/>
      <sz val="16"/>
      <color rgb="FF0070C0"/>
      <name val="TH SarabunIT๙"/>
      <family val="2"/>
    </font>
    <font>
      <b/>
      <sz val="12"/>
      <color rgb="FFC00000"/>
      <name val="TH SarabunIT๙"/>
      <family val="2"/>
    </font>
    <font>
      <sz val="16"/>
      <name val="TH SarabunIT๙"/>
      <family val="2"/>
      <charset val="222"/>
    </font>
    <font>
      <sz val="16"/>
      <color theme="1"/>
      <name val="TH SarabunIT๙"/>
      <family val="2"/>
      <charset val="222"/>
    </font>
    <font>
      <sz val="16"/>
      <color rgb="FF000000"/>
      <name val="TH SarabunIT๙"/>
      <family val="2"/>
      <charset val="222"/>
    </font>
    <font>
      <sz val="16"/>
      <color rgb="FF0070C0"/>
      <name val="TH SarabunIT๙"/>
      <family val="2"/>
      <charset val="222"/>
    </font>
    <font>
      <sz val="16"/>
      <color rgb="FFC00000"/>
      <name val="TH SarabunIT๙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indexed="64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rgb="FF000000"/>
      </top>
      <bottom style="dotted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rgb="FF000000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 style="thin">
        <color indexed="64"/>
      </left>
      <right style="thin">
        <color indexed="64"/>
      </right>
      <top/>
      <bottom style="dotted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rgb="FF000000"/>
      </bottom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 style="thin">
        <color indexed="64"/>
      </left>
      <right style="thin">
        <color indexed="64"/>
      </right>
      <top style="dotted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rgb="FF000000"/>
      </bottom>
      <diagonal/>
    </border>
    <border>
      <left style="thin">
        <color indexed="64"/>
      </left>
      <right style="thin">
        <color rgb="FF000000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tted">
        <color rgb="FF000000"/>
      </top>
      <bottom style="dotted">
        <color rgb="FF000000"/>
      </bottom>
      <diagonal/>
    </border>
    <border>
      <left style="thin">
        <color indexed="64"/>
      </left>
      <right style="thin">
        <color indexed="64"/>
      </right>
      <top style="dotted">
        <color rgb="FF000000"/>
      </top>
      <bottom/>
      <diagonal/>
    </border>
    <border>
      <left style="thin">
        <color rgb="FF000000"/>
      </left>
      <right style="thin">
        <color rgb="FF000000"/>
      </right>
      <top style="dotted">
        <color indexed="64"/>
      </top>
      <bottom style="dotted">
        <color indexed="64"/>
      </bottom>
      <diagonal/>
    </border>
    <border>
      <left style="thin">
        <color rgb="FF000000"/>
      </left>
      <right style="thin">
        <color rgb="FF000000"/>
      </right>
      <top style="dotted">
        <color indexed="64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/>
      <top style="dotted">
        <color rgb="FF000000"/>
      </top>
      <bottom style="thin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thin">
        <color indexed="64"/>
      </left>
      <right/>
      <top style="dotted">
        <color rgb="FF000000"/>
      </top>
      <bottom style="dotted">
        <color rgb="FF000000"/>
      </bottom>
      <diagonal/>
    </border>
    <border>
      <left/>
      <right style="thin">
        <color indexed="64"/>
      </right>
      <top style="dotted">
        <color rgb="FF000000"/>
      </top>
      <bottom style="dotted">
        <color rgb="FF000000"/>
      </bottom>
      <diagonal/>
    </border>
    <border>
      <left style="thin">
        <color indexed="64"/>
      </left>
      <right/>
      <top style="dotted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/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tted">
        <color rgb="FF00000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thin">
        <color indexed="64"/>
      </right>
      <top style="dotted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566">
    <xf numFmtId="0" fontId="0" fillId="0" borderId="0" xfId="0"/>
    <xf numFmtId="0" fontId="9" fillId="2" borderId="0" xfId="0" applyFont="1" applyFill="1" applyAlignment="1">
      <alignment vertical="top" wrapText="1"/>
    </xf>
    <xf numFmtId="190" fontId="17" fillId="2" borderId="19" xfId="0" applyNumberFormat="1" applyFont="1" applyFill="1" applyBorder="1" applyAlignment="1">
      <alignment vertical="top"/>
    </xf>
    <xf numFmtId="187" fontId="17" fillId="2" borderId="16" xfId="3" applyNumberFormat="1" applyFont="1" applyFill="1" applyBorder="1" applyAlignment="1">
      <alignment horizontal="center" vertical="top"/>
    </xf>
    <xf numFmtId="0" fontId="17" fillId="2" borderId="0" xfId="0" applyFont="1" applyFill="1" applyAlignment="1">
      <alignment vertical="top" wrapText="1"/>
    </xf>
    <xf numFmtId="0" fontId="17" fillId="2" borderId="0" xfId="0" applyFont="1" applyFill="1"/>
    <xf numFmtId="0" fontId="11" fillId="2" borderId="19" xfId="0" applyFont="1" applyFill="1" applyBorder="1" applyAlignment="1">
      <alignment vertical="top"/>
    </xf>
    <xf numFmtId="190" fontId="17" fillId="2" borderId="19" xfId="0" applyNumberFormat="1" applyFont="1" applyFill="1" applyBorder="1" applyAlignment="1">
      <alignment horizontal="center" vertical="top"/>
    </xf>
    <xf numFmtId="187" fontId="11" fillId="2" borderId="19" xfId="1" applyNumberFormat="1" applyFont="1" applyFill="1" applyBorder="1" applyAlignment="1">
      <alignment vertical="top"/>
    </xf>
    <xf numFmtId="0" fontId="17" fillId="2" borderId="19" xfId="0" applyFont="1" applyFill="1" applyBorder="1" applyAlignment="1">
      <alignment vertical="top"/>
    </xf>
    <xf numFmtId="0" fontId="6" fillId="2" borderId="16" xfId="0" applyFont="1" applyFill="1" applyBorder="1" applyAlignment="1">
      <alignment horizontal="center" vertical="center"/>
    </xf>
    <xf numFmtId="187" fontId="6" fillId="2" borderId="16" xfId="1" applyNumberFormat="1" applyFont="1" applyFill="1" applyBorder="1" applyAlignment="1">
      <alignment horizontal="center" vertical="center"/>
    </xf>
    <xf numFmtId="187" fontId="6" fillId="2" borderId="16" xfId="1" quotePrefix="1" applyNumberFormat="1" applyFont="1" applyFill="1" applyBorder="1" applyAlignment="1">
      <alignment horizontal="center" vertical="center"/>
    </xf>
    <xf numFmtId="43" fontId="6" fillId="2" borderId="16" xfId="1" quotePrefix="1" applyFont="1" applyFill="1" applyBorder="1" applyAlignment="1">
      <alignment horizontal="center" vertical="center"/>
    </xf>
    <xf numFmtId="187" fontId="5" fillId="2" borderId="16" xfId="1" applyNumberFormat="1" applyFont="1" applyFill="1" applyBorder="1" applyAlignment="1">
      <alignment horizontal="center" vertical="center"/>
    </xf>
    <xf numFmtId="0" fontId="6" fillId="2" borderId="16" xfId="0" applyFont="1" applyFill="1" applyBorder="1"/>
    <xf numFmtId="189" fontId="5" fillId="2" borderId="16" xfId="1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vertical="top"/>
    </xf>
    <xf numFmtId="0" fontId="4" fillId="2" borderId="0" xfId="0" applyFont="1" applyFill="1"/>
    <xf numFmtId="49" fontId="5" fillId="2" borderId="0" xfId="0" applyNumberFormat="1" applyFont="1" applyFill="1"/>
    <xf numFmtId="0" fontId="5" fillId="2" borderId="0" xfId="0" applyFont="1" applyFill="1"/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top" wrapText="1"/>
    </xf>
    <xf numFmtId="0" fontId="4" fillId="2" borderId="13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top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vertical="center"/>
    </xf>
    <xf numFmtId="49" fontId="4" fillId="2" borderId="17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vertical="top" wrapText="1"/>
    </xf>
    <xf numFmtId="0" fontId="5" fillId="2" borderId="15" xfId="0" quotePrefix="1" applyFont="1" applyFill="1" applyBorder="1" applyAlignment="1">
      <alignment horizontal="left" vertical="center"/>
    </xf>
    <xf numFmtId="187" fontId="5" fillId="2" borderId="15" xfId="1" quotePrefix="1" applyNumberFormat="1" applyFont="1" applyFill="1" applyBorder="1" applyAlignment="1">
      <alignment horizontal="center" vertical="center"/>
    </xf>
    <xf numFmtId="0" fontId="5" fillId="2" borderId="16" xfId="0" quotePrefix="1" applyFont="1" applyFill="1" applyBorder="1" applyAlignment="1">
      <alignment vertical="top" wrapText="1"/>
    </xf>
    <xf numFmtId="0" fontId="6" fillId="2" borderId="16" xfId="0" applyFont="1" applyFill="1" applyBorder="1" applyAlignment="1">
      <alignment horizontal="left" vertical="top"/>
    </xf>
    <xf numFmtId="0" fontId="17" fillId="2" borderId="16" xfId="0" applyFont="1" applyFill="1" applyBorder="1" applyAlignment="1">
      <alignment horizontal="left" vertical="top"/>
    </xf>
    <xf numFmtId="187" fontId="6" fillId="2" borderId="16" xfId="1" applyNumberFormat="1" applyFont="1" applyFill="1" applyBorder="1" applyAlignment="1">
      <alignment horizontal="center" vertical="top"/>
    </xf>
    <xf numFmtId="0" fontId="5" fillId="2" borderId="16" xfId="0" quotePrefix="1" applyFont="1" applyFill="1" applyBorder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43" fontId="6" fillId="2" borderId="16" xfId="1" applyFont="1" applyFill="1" applyBorder="1" applyAlignment="1">
      <alignment horizontal="center" vertical="center"/>
    </xf>
    <xf numFmtId="187" fontId="10" fillId="2" borderId="16" xfId="1" applyNumberFormat="1" applyFont="1" applyFill="1" applyBorder="1" applyAlignment="1">
      <alignment horizontal="center" vertical="center"/>
    </xf>
    <xf numFmtId="187" fontId="11" fillId="2" borderId="16" xfId="1" applyNumberFormat="1" applyFont="1" applyFill="1" applyBorder="1" applyAlignment="1">
      <alignment horizontal="left" vertical="center"/>
    </xf>
    <xf numFmtId="0" fontId="6" fillId="2" borderId="19" xfId="0" applyFont="1" applyFill="1" applyBorder="1"/>
    <xf numFmtId="190" fontId="6" fillId="2" borderId="19" xfId="0" applyNumberFormat="1" applyFont="1" applyFill="1" applyBorder="1" applyAlignment="1">
      <alignment horizontal="center" vertical="center"/>
    </xf>
    <xf numFmtId="190" fontId="11" fillId="2" borderId="19" xfId="0" applyNumberFormat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vertical="top" wrapText="1"/>
    </xf>
    <xf numFmtId="0" fontId="20" fillId="2" borderId="0" xfId="0" applyFont="1" applyFill="1"/>
    <xf numFmtId="0" fontId="5" fillId="2" borderId="16" xfId="0" quotePrefix="1" applyFont="1" applyFill="1" applyBorder="1" applyAlignment="1">
      <alignment horizontal="left" vertical="center"/>
    </xf>
    <xf numFmtId="187" fontId="5" fillId="2" borderId="16" xfId="1" quotePrefix="1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vertical="top" wrapText="1"/>
    </xf>
    <xf numFmtId="0" fontId="6" fillId="2" borderId="0" xfId="0" applyFont="1" applyFill="1"/>
    <xf numFmtId="187" fontId="11" fillId="2" borderId="16" xfId="1" applyNumberFormat="1" applyFont="1" applyFill="1" applyBorder="1" applyAlignment="1">
      <alignment horizontal="left"/>
    </xf>
    <xf numFmtId="187" fontId="11" fillId="2" borderId="16" xfId="1" applyNumberFormat="1" applyFont="1" applyFill="1" applyBorder="1" applyAlignment="1">
      <alignment horizontal="center" vertical="center"/>
    </xf>
    <xf numFmtId="43" fontId="11" fillId="2" borderId="16" xfId="1" applyFont="1" applyFill="1" applyBorder="1" applyAlignment="1">
      <alignment horizontal="left"/>
    </xf>
    <xf numFmtId="0" fontId="6" fillId="2" borderId="21" xfId="0" applyFont="1" applyFill="1" applyBorder="1"/>
    <xf numFmtId="187" fontId="6" fillId="2" borderId="21" xfId="1" applyNumberFormat="1" applyFont="1" applyFill="1" applyBorder="1" applyAlignment="1">
      <alignment horizontal="center" vertical="center"/>
    </xf>
    <xf numFmtId="187" fontId="6" fillId="2" borderId="21" xfId="1" quotePrefix="1" applyNumberFormat="1" applyFont="1" applyFill="1" applyBorder="1" applyAlignment="1">
      <alignment horizontal="center" vertical="center"/>
    </xf>
    <xf numFmtId="0" fontId="5" fillId="2" borderId="19" xfId="0" applyFont="1" applyFill="1" applyBorder="1"/>
    <xf numFmtId="61" fontId="6" fillId="2" borderId="19" xfId="0" applyNumberFormat="1" applyFont="1" applyFill="1" applyBorder="1"/>
    <xf numFmtId="190" fontId="10" fillId="2" borderId="19" xfId="0" applyNumberFormat="1" applyFont="1" applyFill="1" applyBorder="1" applyAlignment="1">
      <alignment horizontal="center" vertical="center"/>
    </xf>
    <xf numFmtId="190" fontId="15" fillId="2" borderId="19" xfId="0" applyNumberFormat="1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/>
    </xf>
    <xf numFmtId="190" fontId="11" fillId="2" borderId="19" xfId="0" applyNumberFormat="1" applyFont="1" applyFill="1" applyBorder="1" applyAlignment="1">
      <alignment horizontal="left" vertical="center"/>
    </xf>
    <xf numFmtId="190" fontId="13" fillId="2" borderId="19" xfId="0" applyNumberFormat="1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vertical="top"/>
    </xf>
    <xf numFmtId="187" fontId="11" fillId="2" borderId="16" xfId="1" quotePrefix="1" applyNumberFormat="1" applyFont="1" applyFill="1" applyBorder="1" applyAlignment="1">
      <alignment horizontal="center" vertical="center"/>
    </xf>
    <xf numFmtId="0" fontId="7" fillId="2" borderId="4" xfId="0" applyFont="1" applyFill="1" applyBorder="1"/>
    <xf numFmtId="187" fontId="6" fillId="2" borderId="0" xfId="1" applyNumberFormat="1" applyFont="1" applyFill="1" applyBorder="1" applyAlignment="1">
      <alignment horizontal="center" vertical="center"/>
    </xf>
    <xf numFmtId="187" fontId="6" fillId="2" borderId="0" xfId="1" quotePrefix="1" applyNumberFormat="1" applyFont="1" applyFill="1" applyBorder="1" applyAlignment="1">
      <alignment horizontal="center" vertical="center"/>
    </xf>
    <xf numFmtId="0" fontId="6" fillId="2" borderId="0" xfId="2" applyFont="1" applyFill="1" applyAlignment="1">
      <alignment horizontal="left"/>
    </xf>
    <xf numFmtId="188" fontId="4" fillId="2" borderId="0" xfId="1" applyNumberFormat="1" applyFont="1" applyFill="1" applyBorder="1"/>
    <xf numFmtId="187" fontId="4" fillId="2" borderId="0" xfId="1" applyNumberFormat="1" applyFont="1" applyFill="1" applyBorder="1" applyAlignment="1">
      <alignment horizontal="center" vertical="center"/>
    </xf>
    <xf numFmtId="187" fontId="7" fillId="2" borderId="0" xfId="1" applyNumberFormat="1" applyFont="1" applyFill="1" applyBorder="1" applyAlignment="1">
      <alignment horizontal="center" vertical="center"/>
    </xf>
    <xf numFmtId="187" fontId="10" fillId="2" borderId="0" xfId="1" applyNumberFormat="1" applyFont="1" applyFill="1" applyBorder="1" applyAlignment="1">
      <alignment horizontal="center" vertical="center"/>
    </xf>
    <xf numFmtId="187" fontId="14" fillId="2" borderId="0" xfId="1" applyNumberFormat="1" applyFont="1" applyFill="1" applyBorder="1" applyAlignment="1">
      <alignment horizontal="center" vertical="center"/>
    </xf>
    <xf numFmtId="187" fontId="5" fillId="2" borderId="0" xfId="1" applyNumberFormat="1" applyFont="1" applyFill="1" applyBorder="1" applyAlignment="1">
      <alignment horizontal="center" vertical="center"/>
    </xf>
    <xf numFmtId="187" fontId="5" fillId="2" borderId="0" xfId="1" quotePrefix="1" applyNumberFormat="1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/>
    </xf>
    <xf numFmtId="187" fontId="15" fillId="2" borderId="0" xfId="1" applyNumberFormat="1" applyFont="1" applyFill="1" applyBorder="1" applyAlignment="1">
      <alignment horizontal="center" vertical="center"/>
    </xf>
    <xf numFmtId="187" fontId="16" fillId="2" borderId="0" xfId="1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vertical="top"/>
    </xf>
    <xf numFmtId="187" fontId="5" fillId="2" borderId="0" xfId="1" applyNumberFormat="1" applyFont="1" applyFill="1" applyAlignment="1">
      <alignment vertical="top" wrapText="1"/>
    </xf>
    <xf numFmtId="0" fontId="5" fillId="2" borderId="0" xfId="0" applyFont="1" applyFill="1" applyAlignment="1">
      <alignment horizontal="left" vertical="top"/>
    </xf>
    <xf numFmtId="187" fontId="5" fillId="2" borderId="0" xfId="1" applyNumberFormat="1" applyFont="1" applyFill="1"/>
    <xf numFmtId="0" fontId="19" fillId="2" borderId="16" xfId="2" applyFont="1" applyFill="1" applyBorder="1" applyAlignment="1">
      <alignment horizontal="left"/>
    </xf>
    <xf numFmtId="187" fontId="5" fillId="2" borderId="16" xfId="1" applyNumberFormat="1" applyFont="1" applyFill="1" applyBorder="1" applyAlignment="1">
      <alignment vertical="top" wrapText="1"/>
    </xf>
    <xf numFmtId="0" fontId="5" fillId="2" borderId="8" xfId="0" applyFont="1" applyFill="1" applyBorder="1" applyAlignment="1">
      <alignment vertical="top" wrapText="1"/>
    </xf>
    <xf numFmtId="0" fontId="5" fillId="2" borderId="16" xfId="0" applyFont="1" applyFill="1" applyBorder="1" applyAlignment="1">
      <alignment vertical="top" wrapText="1"/>
    </xf>
    <xf numFmtId="0" fontId="5" fillId="2" borderId="15" xfId="0" applyFont="1" applyFill="1" applyBorder="1" applyAlignment="1">
      <alignment vertical="top" wrapText="1"/>
    </xf>
    <xf numFmtId="187" fontId="19" fillId="2" borderId="16" xfId="1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5" fillId="2" borderId="16" xfId="0" applyFont="1" applyFill="1" applyBorder="1"/>
    <xf numFmtId="0" fontId="5" fillId="2" borderId="16" xfId="0" applyFont="1" applyFill="1" applyBorder="1" applyAlignment="1">
      <alignment horizontal="center"/>
    </xf>
    <xf numFmtId="187" fontId="5" fillId="2" borderId="16" xfId="1" applyNumberFormat="1" applyFont="1" applyFill="1" applyBorder="1" applyAlignment="1">
      <alignment horizontal="left" vertical="center"/>
    </xf>
    <xf numFmtId="187" fontId="5" fillId="2" borderId="16" xfId="1" applyNumberFormat="1" applyFont="1" applyFill="1" applyBorder="1" applyAlignment="1">
      <alignment vertical="center"/>
    </xf>
    <xf numFmtId="187" fontId="5" fillId="2" borderId="16" xfId="1" applyNumberFormat="1" applyFont="1" applyFill="1" applyBorder="1" applyAlignment="1">
      <alignment horizontal="left" vertical="center" wrapText="1"/>
    </xf>
    <xf numFmtId="43" fontId="5" fillId="2" borderId="16" xfId="1" quotePrefix="1" applyFont="1" applyFill="1" applyBorder="1" applyAlignment="1">
      <alignment horizontal="center" vertical="center"/>
    </xf>
    <xf numFmtId="187" fontId="17" fillId="2" borderId="30" xfId="3" applyNumberFormat="1" applyFont="1" applyFill="1" applyBorder="1" applyAlignment="1">
      <alignment horizontal="center" vertical="top"/>
    </xf>
    <xf numFmtId="0" fontId="17" fillId="2" borderId="0" xfId="0" applyFont="1" applyFill="1" applyAlignment="1">
      <alignment vertical="top"/>
    </xf>
    <xf numFmtId="0" fontId="5" fillId="2" borderId="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top" wrapText="1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vertical="center"/>
    </xf>
    <xf numFmtId="49" fontId="5" fillId="2" borderId="17" xfId="0" applyNumberFormat="1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left" vertical="center"/>
    </xf>
    <xf numFmtId="187" fontId="17" fillId="2" borderId="15" xfId="1" quotePrefix="1" applyNumberFormat="1" applyFont="1" applyFill="1" applyBorder="1" applyAlignment="1">
      <alignment horizontal="center" vertical="center"/>
    </xf>
    <xf numFmtId="0" fontId="17" fillId="2" borderId="15" xfId="0" quotePrefix="1" applyFont="1" applyFill="1" applyBorder="1" applyAlignment="1">
      <alignment horizontal="center" vertical="center"/>
    </xf>
    <xf numFmtId="187" fontId="17" fillId="2" borderId="16" xfId="1" applyNumberFormat="1" applyFont="1" applyFill="1" applyBorder="1" applyAlignment="1">
      <alignment horizontal="center" vertical="center"/>
    </xf>
    <xf numFmtId="187" fontId="17" fillId="2" borderId="15" xfId="1" quotePrefix="1" applyNumberFormat="1" applyFont="1" applyFill="1" applyBorder="1" applyAlignment="1">
      <alignment horizontal="right" vertical="center"/>
    </xf>
    <xf numFmtId="43" fontId="17" fillId="2" borderId="15" xfId="1" quotePrefix="1" applyFont="1" applyFill="1" applyBorder="1" applyAlignment="1">
      <alignment horizontal="center" vertical="center"/>
    </xf>
    <xf numFmtId="0" fontId="17" fillId="2" borderId="15" xfId="0" quotePrefix="1" applyFont="1" applyFill="1" applyBorder="1" applyAlignment="1">
      <alignment horizontal="left" vertical="center"/>
    </xf>
    <xf numFmtId="0" fontId="17" fillId="2" borderId="16" xfId="2" applyFont="1" applyFill="1" applyBorder="1" applyAlignment="1">
      <alignment horizontal="center"/>
    </xf>
    <xf numFmtId="0" fontId="17" fillId="2" borderId="15" xfId="0" quotePrefix="1" applyFont="1" applyFill="1" applyBorder="1" applyAlignment="1">
      <alignment horizontal="left" vertical="top" wrapText="1"/>
    </xf>
    <xf numFmtId="187" fontId="5" fillId="2" borderId="15" xfId="1" applyNumberFormat="1" applyFont="1" applyFill="1" applyBorder="1" applyAlignment="1">
      <alignment vertical="center"/>
    </xf>
    <xf numFmtId="0" fontId="5" fillId="2" borderId="15" xfId="0" applyFont="1" applyFill="1" applyBorder="1" applyAlignment="1">
      <alignment horizontal="center" vertical="center"/>
    </xf>
    <xf numFmtId="187" fontId="5" fillId="2" borderId="15" xfId="1" applyNumberFormat="1" applyFont="1" applyFill="1" applyBorder="1" applyAlignment="1">
      <alignment horizontal="center" vertical="center"/>
    </xf>
    <xf numFmtId="43" fontId="5" fillId="2" borderId="15" xfId="1" quotePrefix="1" applyFont="1" applyFill="1" applyBorder="1" applyAlignment="1">
      <alignment horizontal="center" vertical="center"/>
    </xf>
    <xf numFmtId="0" fontId="5" fillId="2" borderId="15" xfId="0" quotePrefix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vertical="center"/>
    </xf>
    <xf numFmtId="187" fontId="15" fillId="2" borderId="15" xfId="1" quotePrefix="1" applyNumberFormat="1" applyFont="1" applyFill="1" applyBorder="1" applyAlignment="1">
      <alignment horizontal="center" vertical="center"/>
    </xf>
    <xf numFmtId="187" fontId="17" fillId="2" borderId="15" xfId="1" quotePrefix="1" applyNumberFormat="1" applyFont="1" applyFill="1" applyBorder="1" applyAlignment="1">
      <alignment horizontal="left" vertical="center"/>
    </xf>
    <xf numFmtId="187" fontId="5" fillId="2" borderId="16" xfId="1" applyNumberFormat="1" applyFont="1" applyFill="1" applyBorder="1" applyAlignment="1">
      <alignment vertical="top"/>
    </xf>
    <xf numFmtId="0" fontId="5" fillId="2" borderId="16" xfId="0" applyFont="1" applyFill="1" applyBorder="1" applyAlignment="1">
      <alignment vertical="top"/>
    </xf>
    <xf numFmtId="187" fontId="5" fillId="2" borderId="16" xfId="1" applyNumberFormat="1" applyFont="1" applyFill="1" applyBorder="1" applyAlignment="1">
      <alignment horizontal="center" vertical="top"/>
    </xf>
    <xf numFmtId="187" fontId="5" fillId="2" borderId="16" xfId="1" quotePrefix="1" applyNumberFormat="1" applyFont="1" applyFill="1" applyBorder="1" applyAlignment="1">
      <alignment horizontal="center" vertical="top"/>
    </xf>
    <xf numFmtId="0" fontId="17" fillId="2" borderId="16" xfId="0" applyFont="1" applyFill="1" applyBorder="1" applyAlignment="1">
      <alignment horizontal="center" vertical="top"/>
    </xf>
    <xf numFmtId="188" fontId="5" fillId="2" borderId="16" xfId="1" applyNumberFormat="1" applyFont="1" applyFill="1" applyBorder="1" applyAlignment="1">
      <alignment vertical="top"/>
    </xf>
    <xf numFmtId="187" fontId="15" fillId="2" borderId="16" xfId="1" applyNumberFormat="1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left" vertical="center"/>
    </xf>
    <xf numFmtId="0" fontId="17" fillId="2" borderId="16" xfId="0" applyFont="1" applyFill="1" applyBorder="1" applyAlignment="1">
      <alignment vertical="center"/>
    </xf>
    <xf numFmtId="0" fontId="17" fillId="2" borderId="16" xfId="0" applyFont="1" applyFill="1" applyBorder="1" applyAlignment="1">
      <alignment horizontal="left" vertical="top" wrapText="1"/>
    </xf>
    <xf numFmtId="190" fontId="5" fillId="2" borderId="19" xfId="0" applyNumberFormat="1" applyFont="1" applyFill="1" applyBorder="1" applyAlignment="1">
      <alignment horizontal="center" vertical="center"/>
    </xf>
    <xf numFmtId="0" fontId="5" fillId="2" borderId="22" xfId="0" applyFont="1" applyFill="1" applyBorder="1"/>
    <xf numFmtId="0" fontId="5" fillId="2" borderId="19" xfId="0" applyFont="1" applyFill="1" applyBorder="1" applyAlignment="1">
      <alignment horizontal="center" vertical="center"/>
    </xf>
    <xf numFmtId="187" fontId="17" fillId="2" borderId="16" xfId="1" quotePrefix="1" applyNumberFormat="1" applyFont="1" applyFill="1" applyBorder="1" applyAlignment="1">
      <alignment vertical="top"/>
    </xf>
    <xf numFmtId="0" fontId="17" fillId="2" borderId="19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vertical="top"/>
    </xf>
    <xf numFmtId="190" fontId="5" fillId="2" borderId="19" xfId="0" applyNumberFormat="1" applyFont="1" applyFill="1" applyBorder="1" applyAlignment="1">
      <alignment horizontal="center" vertical="top"/>
    </xf>
    <xf numFmtId="187" fontId="17" fillId="2" borderId="16" xfId="3" quotePrefix="1" applyNumberFormat="1" applyFont="1" applyFill="1" applyBorder="1" applyAlignment="1">
      <alignment horizontal="center" vertical="top"/>
    </xf>
    <xf numFmtId="187" fontId="17" fillId="2" borderId="29" xfId="3" applyNumberFormat="1" applyFont="1" applyFill="1" applyBorder="1" applyAlignment="1">
      <alignment vertical="top" wrapText="1"/>
    </xf>
    <xf numFmtId="187" fontId="17" fillId="2" borderId="25" xfId="1" quotePrefix="1" applyNumberFormat="1" applyFont="1" applyFill="1" applyBorder="1" applyAlignment="1">
      <alignment horizontal="right" vertical="top"/>
    </xf>
    <xf numFmtId="0" fontId="17" fillId="2" borderId="30" xfId="2" applyFont="1" applyFill="1" applyBorder="1" applyAlignment="1">
      <alignment horizontal="center" vertical="top"/>
    </xf>
    <xf numFmtId="187" fontId="17" fillId="2" borderId="28" xfId="3" applyNumberFormat="1" applyFont="1" applyFill="1" applyBorder="1" applyAlignment="1">
      <alignment horizontal="left" vertical="top" wrapText="1"/>
    </xf>
    <xf numFmtId="0" fontId="5" fillId="2" borderId="16" xfId="2" applyFont="1" applyFill="1" applyBorder="1"/>
    <xf numFmtId="0" fontId="5" fillId="2" borderId="19" xfId="0" applyFont="1" applyFill="1" applyBorder="1" applyAlignment="1">
      <alignment horizontal="center"/>
    </xf>
    <xf numFmtId="190" fontId="5" fillId="2" borderId="19" xfId="0" applyNumberFormat="1" applyFont="1" applyFill="1" applyBorder="1" applyAlignment="1">
      <alignment horizontal="left" vertical="center"/>
    </xf>
    <xf numFmtId="190" fontId="5" fillId="2" borderId="19" xfId="0" applyNumberFormat="1" applyFont="1" applyFill="1" applyBorder="1" applyAlignment="1">
      <alignment horizontal="center" vertical="top" wrapText="1"/>
    </xf>
    <xf numFmtId="190" fontId="17" fillId="2" borderId="19" xfId="0" applyNumberFormat="1" applyFont="1" applyFill="1" applyBorder="1" applyAlignment="1">
      <alignment horizontal="center" vertical="center"/>
    </xf>
    <xf numFmtId="187" fontId="17" fillId="2" borderId="16" xfId="1" applyNumberFormat="1" applyFont="1" applyFill="1" applyBorder="1" applyAlignment="1">
      <alignment horizontal="left" vertical="center"/>
    </xf>
    <xf numFmtId="190" fontId="16" fillId="2" borderId="19" xfId="0" applyNumberFormat="1" applyFont="1" applyFill="1" applyBorder="1" applyAlignment="1">
      <alignment horizontal="center" vertical="center"/>
    </xf>
    <xf numFmtId="188" fontId="5" fillId="2" borderId="19" xfId="0" applyNumberFormat="1" applyFont="1" applyFill="1" applyBorder="1" applyAlignment="1">
      <alignment horizontal="center"/>
    </xf>
    <xf numFmtId="187" fontId="17" fillId="2" borderId="25" xfId="1" applyNumberFormat="1" applyFont="1" applyFill="1" applyBorder="1" applyAlignment="1">
      <alignment horizontal="left" vertical="center"/>
    </xf>
    <xf numFmtId="0" fontId="5" fillId="2" borderId="16" xfId="0" applyFont="1" applyFill="1" applyBorder="1" applyAlignment="1">
      <alignment vertical="center"/>
    </xf>
    <xf numFmtId="187" fontId="17" fillId="2" borderId="16" xfId="1" applyNumberFormat="1" applyFont="1" applyFill="1" applyBorder="1" applyAlignment="1">
      <alignment horizontal="left" vertical="center" wrapText="1"/>
    </xf>
    <xf numFmtId="187" fontId="16" fillId="2" borderId="16" xfId="1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 wrapText="1"/>
    </xf>
    <xf numFmtId="0" fontId="5" fillId="2" borderId="4" xfId="0" applyFont="1" applyFill="1" applyBorder="1"/>
    <xf numFmtId="188" fontId="5" fillId="2" borderId="0" xfId="1" applyNumberFormat="1" applyFont="1" applyFill="1" applyBorder="1"/>
    <xf numFmtId="0" fontId="5" fillId="2" borderId="15" xfId="0" applyFont="1" applyFill="1" applyBorder="1"/>
    <xf numFmtId="0" fontId="5" fillId="2" borderId="16" xfId="0" applyFont="1" applyFill="1" applyBorder="1" applyAlignment="1">
      <alignment horizontal="right" vertical="top"/>
    </xf>
    <xf numFmtId="43" fontId="5" fillId="2" borderId="15" xfId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left" vertical="center"/>
    </xf>
    <xf numFmtId="187" fontId="17" fillId="2" borderId="16" xfId="1" applyNumberFormat="1" applyFont="1" applyFill="1" applyBorder="1" applyAlignment="1">
      <alignment vertical="center"/>
    </xf>
    <xf numFmtId="187" fontId="17" fillId="2" borderId="16" xfId="3" quotePrefix="1" applyNumberFormat="1" applyFont="1" applyFill="1" applyBorder="1" applyAlignment="1">
      <alignment vertical="top"/>
    </xf>
    <xf numFmtId="187" fontId="17" fillId="2" borderId="16" xfId="3" applyNumberFormat="1" applyFont="1" applyFill="1" applyBorder="1" applyAlignment="1">
      <alignment vertical="top"/>
    </xf>
    <xf numFmtId="0" fontId="5" fillId="2" borderId="16" xfId="0" applyFont="1" applyFill="1" applyBorder="1" applyAlignment="1">
      <alignment horizontal="center" vertical="top"/>
    </xf>
    <xf numFmtId="0" fontId="5" fillId="2" borderId="22" xfId="0" applyFont="1" applyFill="1" applyBorder="1" applyAlignment="1">
      <alignment horizontal="center"/>
    </xf>
    <xf numFmtId="187" fontId="17" fillId="2" borderId="16" xfId="1" quotePrefix="1" applyNumberFormat="1" applyFont="1" applyFill="1" applyBorder="1" applyAlignment="1">
      <alignment horizontal="center" vertical="top"/>
    </xf>
    <xf numFmtId="0" fontId="5" fillId="2" borderId="19" xfId="0" applyFont="1" applyFill="1" applyBorder="1" applyAlignment="1">
      <alignment horizontal="center" vertical="top"/>
    </xf>
    <xf numFmtId="187" fontId="5" fillId="2" borderId="15" xfId="1" quotePrefix="1" applyNumberFormat="1" applyFont="1" applyFill="1" applyBorder="1" applyAlignment="1">
      <alignment horizontal="center" vertical="top"/>
    </xf>
    <xf numFmtId="0" fontId="5" fillId="2" borderId="21" xfId="0" quotePrefix="1" applyFont="1" applyFill="1" applyBorder="1" applyAlignment="1">
      <alignment horizontal="center" vertical="top" wrapText="1"/>
    </xf>
    <xf numFmtId="0" fontId="17" fillId="2" borderId="16" xfId="0" applyFont="1" applyFill="1" applyBorder="1" applyAlignment="1">
      <alignment horizontal="center" vertical="top" wrapText="1"/>
    </xf>
    <xf numFmtId="0" fontId="11" fillId="2" borderId="19" xfId="0" applyFont="1" applyFill="1" applyBorder="1"/>
    <xf numFmtId="3" fontId="11" fillId="2" borderId="27" xfId="0" applyNumberFormat="1" applyFont="1" applyFill="1" applyBorder="1" applyAlignment="1">
      <alignment vertical="top" wrapText="1"/>
    </xf>
    <xf numFmtId="0" fontId="11" fillId="2" borderId="19" xfId="0" applyFont="1" applyFill="1" applyBorder="1" applyAlignment="1">
      <alignment horizontal="center" vertical="top" wrapText="1"/>
    </xf>
    <xf numFmtId="187" fontId="11" fillId="2" borderId="16" xfId="3" applyNumberFormat="1" applyFont="1" applyFill="1" applyBorder="1" applyAlignment="1">
      <alignment horizontal="center" vertical="top"/>
    </xf>
    <xf numFmtId="0" fontId="11" fillId="2" borderId="0" xfId="0" applyFont="1" applyFill="1" applyAlignment="1">
      <alignment vertical="top" wrapText="1"/>
    </xf>
    <xf numFmtId="0" fontId="11" fillId="2" borderId="0" xfId="0" applyFont="1" applyFill="1"/>
    <xf numFmtId="187" fontId="6" fillId="2" borderId="16" xfId="1" applyNumberFormat="1" applyFont="1" applyFill="1" applyBorder="1" applyAlignment="1">
      <alignment horizontal="left" vertical="center"/>
    </xf>
    <xf numFmtId="187" fontId="6" fillId="2" borderId="16" xfId="1" applyNumberFormat="1" applyFont="1" applyFill="1" applyBorder="1" applyAlignment="1">
      <alignment vertical="center"/>
    </xf>
    <xf numFmtId="187" fontId="3" fillId="2" borderId="16" xfId="3" applyNumberFormat="1" applyFont="1" applyFill="1" applyBorder="1" applyAlignment="1">
      <alignment horizontal="center" vertical="top"/>
    </xf>
    <xf numFmtId="0" fontId="7" fillId="2" borderId="0" xfId="0" applyFont="1" applyFill="1"/>
    <xf numFmtId="49" fontId="6" fillId="2" borderId="0" xfId="0" applyNumberFormat="1" applyFont="1" applyFill="1"/>
    <xf numFmtId="0" fontId="7" fillId="2" borderId="2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top" wrapText="1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vertical="center"/>
    </xf>
    <xf numFmtId="49" fontId="7" fillId="2" borderId="17" xfId="0" applyNumberFormat="1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vertical="top"/>
    </xf>
    <xf numFmtId="187" fontId="11" fillId="2" borderId="15" xfId="1" quotePrefix="1" applyNumberFormat="1" applyFont="1" applyFill="1" applyBorder="1" applyAlignment="1">
      <alignment horizontal="center" vertical="top"/>
    </xf>
    <xf numFmtId="187" fontId="11" fillId="2" borderId="15" xfId="1" quotePrefix="1" applyNumberFormat="1" applyFont="1" applyFill="1" applyBorder="1" applyAlignment="1">
      <alignment horizontal="right" vertical="top"/>
    </xf>
    <xf numFmtId="0" fontId="11" fillId="2" borderId="15" xfId="0" quotePrefix="1" applyFont="1" applyFill="1" applyBorder="1" applyAlignment="1">
      <alignment horizontal="center" vertical="top"/>
    </xf>
    <xf numFmtId="187" fontId="11" fillId="2" borderId="15" xfId="0" quotePrefix="1" applyNumberFormat="1" applyFont="1" applyFill="1" applyBorder="1" applyAlignment="1">
      <alignment horizontal="center" vertical="top"/>
    </xf>
    <xf numFmtId="0" fontId="11" fillId="2" borderId="15" xfId="0" quotePrefix="1" applyFont="1" applyFill="1" applyBorder="1" applyAlignment="1">
      <alignment horizontal="left" vertical="top"/>
    </xf>
    <xf numFmtId="187" fontId="11" fillId="2" borderId="16" xfId="1" applyNumberFormat="1" applyFont="1" applyFill="1" applyBorder="1" applyAlignment="1">
      <alignment horizontal="center" vertical="top"/>
    </xf>
    <xf numFmtId="0" fontId="11" fillId="2" borderId="15" xfId="0" quotePrefix="1" applyFont="1" applyFill="1" applyBorder="1" applyAlignment="1">
      <alignment horizontal="left" vertical="top" wrapText="1"/>
    </xf>
    <xf numFmtId="0" fontId="11" fillId="2" borderId="15" xfId="0" quotePrefix="1" applyFont="1" applyFill="1" applyBorder="1" applyAlignment="1">
      <alignment vertical="top" wrapText="1"/>
    </xf>
    <xf numFmtId="0" fontId="6" fillId="2" borderId="16" xfId="0" quotePrefix="1" applyFont="1" applyFill="1" applyBorder="1" applyAlignment="1">
      <alignment vertical="top" wrapText="1"/>
    </xf>
    <xf numFmtId="43" fontId="6" fillId="2" borderId="16" xfId="1" applyFont="1" applyFill="1" applyBorder="1"/>
    <xf numFmtId="0" fontId="11" fillId="2" borderId="16" xfId="0" applyFont="1" applyFill="1" applyBorder="1" applyAlignment="1">
      <alignment horizontal="left" wrapText="1"/>
    </xf>
    <xf numFmtId="187" fontId="7" fillId="2" borderId="16" xfId="1" applyNumberFormat="1" applyFont="1" applyFill="1" applyBorder="1" applyAlignment="1">
      <alignment horizontal="center" vertical="center"/>
    </xf>
    <xf numFmtId="187" fontId="6" fillId="2" borderId="21" xfId="1" applyNumberFormat="1" applyFont="1" applyFill="1" applyBorder="1" applyAlignment="1">
      <alignment vertical="center"/>
    </xf>
    <xf numFmtId="43" fontId="6" fillId="2" borderId="21" xfId="1" applyFont="1" applyFill="1" applyBorder="1"/>
    <xf numFmtId="43" fontId="6" fillId="2" borderId="21" xfId="1" quotePrefix="1" applyFont="1" applyFill="1" applyBorder="1" applyAlignment="1">
      <alignment horizontal="center" vertical="center"/>
    </xf>
    <xf numFmtId="188" fontId="6" fillId="2" borderId="21" xfId="1" applyNumberFormat="1" applyFont="1" applyFill="1" applyBorder="1"/>
    <xf numFmtId="187" fontId="7" fillId="2" borderId="21" xfId="1" applyNumberFormat="1" applyFont="1" applyFill="1" applyBorder="1" applyAlignment="1">
      <alignment horizontal="center" vertical="center"/>
    </xf>
    <xf numFmtId="0" fontId="7" fillId="2" borderId="21" xfId="0" quotePrefix="1" applyFont="1" applyFill="1" applyBorder="1" applyAlignment="1">
      <alignment horizontal="center" vertical="center"/>
    </xf>
    <xf numFmtId="0" fontId="6" fillId="2" borderId="21" xfId="0" quotePrefix="1" applyFont="1" applyFill="1" applyBorder="1" applyAlignment="1">
      <alignment vertical="top" wrapText="1"/>
    </xf>
    <xf numFmtId="0" fontId="11" fillId="2" borderId="21" xfId="0" applyFont="1" applyFill="1" applyBorder="1" applyAlignment="1">
      <alignment horizontal="left" wrapText="1"/>
    </xf>
    <xf numFmtId="0" fontId="11" fillId="2" borderId="16" xfId="0" applyFont="1" applyFill="1" applyBorder="1" applyAlignment="1">
      <alignment horizontal="left" vertical="center"/>
    </xf>
    <xf numFmtId="49" fontId="11" fillId="2" borderId="16" xfId="0" applyNumberFormat="1" applyFont="1" applyFill="1" applyBorder="1" applyAlignment="1">
      <alignment horizontal="left" vertical="center"/>
    </xf>
    <xf numFmtId="187" fontId="18" fillId="2" borderId="16" xfId="1" quotePrefix="1" applyNumberFormat="1" applyFont="1" applyFill="1" applyBorder="1" applyAlignment="1">
      <alignment horizontal="center" vertical="center"/>
    </xf>
    <xf numFmtId="188" fontId="11" fillId="2" borderId="16" xfId="1" applyNumberFormat="1" applyFont="1" applyFill="1" applyBorder="1" applyAlignment="1">
      <alignment horizontal="right"/>
    </xf>
    <xf numFmtId="0" fontId="6" fillId="2" borderId="16" xfId="2" applyFont="1" applyFill="1" applyBorder="1"/>
    <xf numFmtId="187" fontId="11" fillId="2" borderId="20" xfId="1" applyNumberFormat="1" applyFont="1" applyFill="1" applyBorder="1" applyAlignment="1">
      <alignment vertical="top" wrapText="1"/>
    </xf>
    <xf numFmtId="49" fontId="11" fillId="2" borderId="19" xfId="0" applyNumberFormat="1" applyFont="1" applyFill="1" applyBorder="1" applyAlignment="1">
      <alignment vertical="top"/>
    </xf>
    <xf numFmtId="3" fontId="11" fillId="2" borderId="19" xfId="0" applyNumberFormat="1" applyFont="1" applyFill="1" applyBorder="1" applyAlignment="1">
      <alignment vertical="top" wrapText="1"/>
    </xf>
    <xf numFmtId="187" fontId="11" fillId="2" borderId="26" xfId="1" applyNumberFormat="1" applyFont="1" applyFill="1" applyBorder="1" applyAlignment="1">
      <alignment horizontal="right" vertical="top" wrapText="1"/>
    </xf>
    <xf numFmtId="187" fontId="11" fillId="2" borderId="19" xfId="1" applyNumberFormat="1" applyFont="1" applyFill="1" applyBorder="1" applyAlignment="1">
      <alignment vertical="top" wrapText="1"/>
    </xf>
    <xf numFmtId="0" fontId="11" fillId="2" borderId="16" xfId="0" applyFont="1" applyFill="1" applyBorder="1"/>
    <xf numFmtId="188" fontId="6" fillId="2" borderId="19" xfId="0" applyNumberFormat="1" applyFont="1" applyFill="1" applyBorder="1"/>
    <xf numFmtId="187" fontId="11" fillId="2" borderId="15" xfId="1" applyNumberFormat="1" applyFont="1" applyFill="1" applyBorder="1" applyAlignment="1">
      <alignment horizontal="right" vertical="center"/>
    </xf>
    <xf numFmtId="190" fontId="6" fillId="2" borderId="19" xfId="0" applyNumberFormat="1" applyFont="1" applyFill="1" applyBorder="1" applyAlignment="1">
      <alignment vertical="top" wrapText="1"/>
    </xf>
    <xf numFmtId="187" fontId="11" fillId="2" borderId="15" xfId="1" applyNumberFormat="1" applyFont="1" applyFill="1" applyBorder="1" applyAlignment="1">
      <alignment horizontal="left" vertical="center" wrapText="1"/>
    </xf>
    <xf numFmtId="187" fontId="11" fillId="2" borderId="16" xfId="1" applyNumberFormat="1" applyFont="1" applyFill="1" applyBorder="1" applyAlignment="1">
      <alignment horizontal="left" vertical="center" wrapText="1"/>
    </xf>
    <xf numFmtId="187" fontId="11" fillId="2" borderId="16" xfId="1" applyNumberFormat="1" applyFont="1" applyFill="1" applyBorder="1" applyAlignment="1">
      <alignment vertical="top" wrapText="1"/>
    </xf>
    <xf numFmtId="188" fontId="7" fillId="2" borderId="0" xfId="1" applyNumberFormat="1" applyFont="1" applyFill="1" applyBorder="1"/>
    <xf numFmtId="187" fontId="13" fillId="2" borderId="0" xfId="1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vertical="top"/>
    </xf>
    <xf numFmtId="187" fontId="6" fillId="2" borderId="0" xfId="1" applyNumberFormat="1" applyFont="1" applyFill="1" applyAlignment="1">
      <alignment vertical="top" wrapText="1"/>
    </xf>
    <xf numFmtId="0" fontId="6" fillId="2" borderId="0" xfId="0" applyFont="1" applyFill="1" applyAlignment="1">
      <alignment horizontal="left" vertical="top"/>
    </xf>
    <xf numFmtId="187" fontId="6" fillId="2" borderId="0" xfId="1" applyNumberFormat="1" applyFont="1" applyFill="1"/>
    <xf numFmtId="0" fontId="11" fillId="2" borderId="16" xfId="0" applyFont="1" applyFill="1" applyBorder="1" applyAlignment="1">
      <alignment horizontal="left" vertical="center" wrapText="1"/>
    </xf>
    <xf numFmtId="0" fontId="12" fillId="2" borderId="0" xfId="0" applyFont="1" applyFill="1" applyAlignment="1">
      <alignment vertical="top"/>
    </xf>
    <xf numFmtId="0" fontId="4" fillId="2" borderId="0" xfId="0" applyFont="1" applyFill="1" applyAlignment="1">
      <alignment vertical="top" wrapText="1"/>
    </xf>
    <xf numFmtId="0" fontId="17" fillId="2" borderId="16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left" vertical="top" wrapText="1"/>
    </xf>
    <xf numFmtId="0" fontId="5" fillId="2" borderId="16" xfId="0" quotePrefix="1" applyFont="1" applyFill="1" applyBorder="1" applyAlignment="1">
      <alignment horizontal="center" vertical="center"/>
    </xf>
    <xf numFmtId="187" fontId="17" fillId="2" borderId="16" xfId="1" applyNumberFormat="1" applyFont="1" applyFill="1" applyBorder="1" applyAlignment="1">
      <alignment vertical="top"/>
    </xf>
    <xf numFmtId="0" fontId="17" fillId="2" borderId="16" xfId="0" applyFont="1" applyFill="1" applyBorder="1"/>
    <xf numFmtId="187" fontId="17" fillId="2" borderId="16" xfId="1" quotePrefix="1" applyNumberFormat="1" applyFont="1" applyFill="1" applyBorder="1" applyAlignment="1">
      <alignment horizontal="center" vertical="center"/>
    </xf>
    <xf numFmtId="0" fontId="17" fillId="2" borderId="16" xfId="2" applyFont="1" applyFill="1" applyBorder="1"/>
    <xf numFmtId="43" fontId="17" fillId="2" borderId="16" xfId="1" applyFont="1" applyFill="1" applyBorder="1"/>
    <xf numFmtId="59" fontId="5" fillId="2" borderId="19" xfId="0" applyNumberFormat="1" applyFont="1" applyFill="1" applyBorder="1"/>
    <xf numFmtId="188" fontId="5" fillId="2" borderId="19" xfId="0" applyNumberFormat="1" applyFont="1" applyFill="1" applyBorder="1" applyAlignment="1">
      <alignment horizontal="center" vertical="center"/>
    </xf>
    <xf numFmtId="190" fontId="5" fillId="2" borderId="19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0" fontId="17" fillId="2" borderId="16" xfId="0" applyFont="1" applyFill="1" applyBorder="1" applyAlignment="1">
      <alignment horizontal="center" vertical="center"/>
    </xf>
    <xf numFmtId="187" fontId="17" fillId="2" borderId="16" xfId="1" applyNumberFormat="1" applyFont="1" applyFill="1" applyBorder="1" applyAlignment="1">
      <alignment vertical="top" wrapText="1"/>
    </xf>
    <xf numFmtId="0" fontId="4" fillId="2" borderId="4" xfId="0" applyFont="1" applyFill="1" applyBorder="1"/>
    <xf numFmtId="187" fontId="17" fillId="2" borderId="15" xfId="0" quotePrefix="1" applyNumberFormat="1" applyFont="1" applyFill="1" applyBorder="1" applyAlignment="1">
      <alignment horizontal="center" vertical="center"/>
    </xf>
    <xf numFmtId="187" fontId="17" fillId="2" borderId="15" xfId="1" applyNumberFormat="1" applyFont="1" applyFill="1" applyBorder="1" applyAlignment="1">
      <alignment horizontal="center" vertical="center"/>
    </xf>
    <xf numFmtId="0" fontId="17" fillId="2" borderId="15" xfId="0" quotePrefix="1" applyFont="1" applyFill="1" applyBorder="1" applyAlignment="1">
      <alignment horizontal="left" vertical="center" wrapText="1"/>
    </xf>
    <xf numFmtId="0" fontId="17" fillId="2" borderId="19" xfId="0" applyFont="1" applyFill="1" applyBorder="1" applyAlignment="1">
      <alignment horizontal="center"/>
    </xf>
    <xf numFmtId="188" fontId="17" fillId="2" borderId="19" xfId="0" applyNumberFormat="1" applyFont="1" applyFill="1" applyBorder="1" applyAlignment="1">
      <alignment horizontal="center"/>
    </xf>
    <xf numFmtId="0" fontId="17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center"/>
    </xf>
    <xf numFmtId="49" fontId="5" fillId="2" borderId="0" xfId="0" applyNumberFormat="1" applyFont="1" applyFill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5" fillId="2" borderId="0" xfId="2" applyFont="1" applyFill="1" applyAlignment="1">
      <alignment horizontal="center"/>
    </xf>
    <xf numFmtId="188" fontId="5" fillId="2" borderId="0" xfId="1" applyNumberFormat="1" applyFont="1" applyFill="1" applyBorder="1" applyAlignment="1">
      <alignment horizontal="center"/>
    </xf>
    <xf numFmtId="0" fontId="5" fillId="2" borderId="0" xfId="0" applyFont="1" applyFill="1" applyAlignment="1">
      <alignment horizontal="center" vertical="top"/>
    </xf>
    <xf numFmtId="187" fontId="5" fillId="2" borderId="0" xfId="1" applyNumberFormat="1" applyFont="1" applyFill="1" applyAlignment="1">
      <alignment horizontal="center" vertical="top" wrapText="1"/>
    </xf>
    <xf numFmtId="187" fontId="5" fillId="2" borderId="0" xfId="1" applyNumberFormat="1" applyFont="1" applyFill="1" applyAlignment="1">
      <alignment horizontal="center"/>
    </xf>
    <xf numFmtId="0" fontId="12" fillId="2" borderId="20" xfId="0" applyFont="1" applyFill="1" applyBorder="1" applyAlignment="1">
      <alignment horizontal="center" vertical="top"/>
    </xf>
    <xf numFmtId="187" fontId="5" fillId="2" borderId="21" xfId="1" applyNumberFormat="1" applyFont="1" applyFill="1" applyBorder="1" applyAlignment="1">
      <alignment horizontal="center" vertical="center"/>
    </xf>
    <xf numFmtId="187" fontId="5" fillId="2" borderId="21" xfId="1" quotePrefix="1" applyNumberFormat="1" applyFont="1" applyFill="1" applyBorder="1" applyAlignment="1">
      <alignment horizontal="center" vertical="center"/>
    </xf>
    <xf numFmtId="43" fontId="5" fillId="2" borderId="21" xfId="1" quotePrefix="1" applyFont="1" applyFill="1" applyBorder="1" applyAlignment="1">
      <alignment horizontal="center" vertical="center"/>
    </xf>
    <xf numFmtId="187" fontId="15" fillId="2" borderId="21" xfId="1" applyNumberFormat="1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top"/>
    </xf>
    <xf numFmtId="0" fontId="17" fillId="2" borderId="16" xfId="0" applyFont="1" applyFill="1" applyBorder="1" applyAlignment="1">
      <alignment horizontal="left" vertical="center" wrapText="1"/>
    </xf>
    <xf numFmtId="0" fontId="12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/>
    </xf>
    <xf numFmtId="188" fontId="4" fillId="2" borderId="16" xfId="1" applyNumberFormat="1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187" fontId="17" fillId="2" borderId="16" xfId="1" applyNumberFormat="1" applyFont="1" applyFill="1" applyBorder="1" applyAlignment="1">
      <alignment horizontal="center" vertical="top"/>
    </xf>
    <xf numFmtId="187" fontId="5" fillId="2" borderId="16" xfId="3" applyNumberFormat="1" applyFont="1" applyFill="1" applyBorder="1" applyAlignment="1">
      <alignment horizontal="center" vertical="top"/>
    </xf>
    <xf numFmtId="0" fontId="17" fillId="2" borderId="0" xfId="0" applyFont="1" applyFill="1" applyAlignment="1">
      <alignment horizontal="center"/>
    </xf>
    <xf numFmtId="0" fontId="4" fillId="2" borderId="4" xfId="0" applyFont="1" applyFill="1" applyBorder="1" applyAlignment="1">
      <alignment horizontal="center"/>
    </xf>
    <xf numFmtId="188" fontId="4" fillId="2" borderId="0" xfId="1" applyNumberFormat="1" applyFont="1" applyFill="1" applyBorder="1" applyAlignment="1">
      <alignment horizontal="center"/>
    </xf>
    <xf numFmtId="0" fontId="17" fillId="2" borderId="15" xfId="0" quotePrefix="1" applyFont="1" applyFill="1" applyBorder="1" applyAlignment="1">
      <alignment horizontal="right" vertical="center"/>
    </xf>
    <xf numFmtId="1" fontId="17" fillId="2" borderId="16" xfId="3" applyNumberFormat="1" applyFont="1" applyFill="1" applyBorder="1" applyAlignment="1">
      <alignment vertical="top"/>
    </xf>
    <xf numFmtId="187" fontId="17" fillId="2" borderId="19" xfId="1" applyNumberFormat="1" applyFont="1" applyFill="1" applyBorder="1" applyAlignment="1">
      <alignment horizontal="center" vertical="top"/>
    </xf>
    <xf numFmtId="43" fontId="17" fillId="2" borderId="16" xfId="1" applyFont="1" applyFill="1" applyBorder="1" applyAlignment="1">
      <alignment horizontal="center" vertical="center"/>
    </xf>
    <xf numFmtId="189" fontId="17" fillId="2" borderId="16" xfId="1" quotePrefix="1" applyNumberFormat="1" applyFont="1" applyFill="1" applyBorder="1" applyAlignment="1">
      <alignment horizontal="center" vertical="center"/>
    </xf>
    <xf numFmtId="187" fontId="5" fillId="2" borderId="15" xfId="0" quotePrefix="1" applyNumberFormat="1" applyFont="1" applyFill="1" applyBorder="1" applyAlignment="1">
      <alignment horizontal="center" vertical="center"/>
    </xf>
    <xf numFmtId="0" fontId="5" fillId="2" borderId="15" xfId="0" quotePrefix="1" applyFont="1" applyFill="1" applyBorder="1" applyAlignment="1">
      <alignment horizontal="right" vertical="center"/>
    </xf>
    <xf numFmtId="187" fontId="5" fillId="2" borderId="15" xfId="1" quotePrefix="1" applyNumberFormat="1" applyFont="1" applyFill="1" applyBorder="1" applyAlignment="1">
      <alignment horizontal="right" vertical="center"/>
    </xf>
    <xf numFmtId="187" fontId="5" fillId="2" borderId="15" xfId="0" applyNumberFormat="1" applyFont="1" applyFill="1" applyBorder="1" applyAlignment="1">
      <alignment horizontal="center" vertical="center"/>
    </xf>
    <xf numFmtId="187" fontId="5" fillId="2" borderId="15" xfId="0" applyNumberFormat="1" applyFont="1" applyFill="1" applyBorder="1" applyAlignment="1">
      <alignment horizontal="center"/>
    </xf>
    <xf numFmtId="187" fontId="17" fillId="2" borderId="19" xfId="1" applyNumberFormat="1" applyFont="1" applyFill="1" applyBorder="1" applyAlignment="1">
      <alignment horizontal="center"/>
    </xf>
    <xf numFmtId="187" fontId="17" fillId="2" borderId="15" xfId="1" applyNumberFormat="1" applyFont="1" applyFill="1" applyBorder="1" applyAlignment="1">
      <alignment vertical="center"/>
    </xf>
    <xf numFmtId="187" fontId="17" fillId="2" borderId="16" xfId="1" quotePrefix="1" applyNumberFormat="1" applyFont="1" applyFill="1" applyBorder="1" applyAlignment="1">
      <alignment vertical="center"/>
    </xf>
    <xf numFmtId="0" fontId="5" fillId="2" borderId="16" xfId="0" applyFont="1" applyFill="1" applyBorder="1" applyAlignment="1">
      <alignment horizontal="left" vertical="center" wrapText="1"/>
    </xf>
    <xf numFmtId="190" fontId="5" fillId="2" borderId="19" xfId="2" applyNumberFormat="1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/>
    </xf>
    <xf numFmtId="0" fontId="5" fillId="2" borderId="0" xfId="2" applyFont="1" applyFill="1" applyAlignment="1">
      <alignment horizontal="center" vertical="top" wrapText="1"/>
    </xf>
    <xf numFmtId="41" fontId="5" fillId="2" borderId="16" xfId="1" applyNumberFormat="1" applyFont="1" applyFill="1" applyBorder="1" applyAlignment="1">
      <alignment horizontal="center" vertical="center"/>
    </xf>
    <xf numFmtId="0" fontId="5" fillId="2" borderId="15" xfId="0" quotePrefix="1" applyFont="1" applyFill="1" applyBorder="1" applyAlignment="1">
      <alignment vertical="center"/>
    </xf>
    <xf numFmtId="190" fontId="5" fillId="2" borderId="23" xfId="0" applyNumberFormat="1" applyFont="1" applyFill="1" applyBorder="1" applyAlignment="1">
      <alignment horizontal="center" vertical="center"/>
    </xf>
    <xf numFmtId="0" fontId="5" fillId="2" borderId="21" xfId="0" quotePrefix="1" applyFont="1" applyFill="1" applyBorder="1" applyAlignment="1">
      <alignment horizontal="left" vertical="top" wrapText="1"/>
    </xf>
    <xf numFmtId="0" fontId="5" fillId="2" borderId="15" xfId="0" quotePrefix="1" applyFont="1" applyFill="1" applyBorder="1" applyAlignment="1">
      <alignment horizontal="left" vertical="top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17" fillId="0" borderId="24" xfId="0" applyFont="1" applyBorder="1" applyAlignment="1">
      <alignment vertical="top"/>
    </xf>
    <xf numFmtId="187" fontId="17" fillId="0" borderId="24" xfId="1" applyNumberFormat="1" applyFont="1" applyBorder="1" applyAlignment="1">
      <alignment vertical="top"/>
    </xf>
    <xf numFmtId="187" fontId="17" fillId="0" borderId="24" xfId="1" applyNumberFormat="1" applyFont="1" applyBorder="1" applyAlignment="1">
      <alignment vertical="top" shrinkToFit="1"/>
    </xf>
    <xf numFmtId="0" fontId="17" fillId="0" borderId="24" xfId="0" applyFont="1" applyBorder="1" applyAlignment="1">
      <alignment horizontal="center" vertical="top" shrinkToFit="1"/>
    </xf>
    <xf numFmtId="190" fontId="17" fillId="0" borderId="24" xfId="0" applyNumberFormat="1" applyFont="1" applyBorder="1" applyAlignment="1">
      <alignment vertical="top"/>
    </xf>
    <xf numFmtId="187" fontId="17" fillId="0" borderId="8" xfId="1" applyNumberFormat="1" applyFont="1" applyBorder="1" applyAlignment="1">
      <alignment horizontal="center" vertical="top"/>
    </xf>
    <xf numFmtId="187" fontId="17" fillId="0" borderId="8" xfId="1" quotePrefix="1" applyNumberFormat="1" applyFont="1" applyBorder="1" applyAlignment="1">
      <alignment vertical="top"/>
    </xf>
    <xf numFmtId="190" fontId="17" fillId="0" borderId="24" xfId="0" applyNumberFormat="1" applyFont="1" applyBorder="1" applyAlignment="1">
      <alignment horizontal="center" vertical="top"/>
    </xf>
    <xf numFmtId="187" fontId="17" fillId="2" borderId="8" xfId="3" applyNumberFormat="1" applyFont="1" applyFill="1" applyBorder="1" applyAlignment="1">
      <alignment horizontal="center" vertical="top"/>
    </xf>
    <xf numFmtId="188" fontId="17" fillId="0" borderId="24" xfId="0" applyNumberFormat="1" applyFont="1" applyBorder="1" applyAlignment="1">
      <alignment horizontal="left" vertical="top"/>
    </xf>
    <xf numFmtId="0" fontId="17" fillId="0" borderId="0" xfId="0" applyFont="1" applyAlignment="1">
      <alignment vertical="top" wrapText="1"/>
    </xf>
    <xf numFmtId="0" fontId="17" fillId="0" borderId="0" xfId="0" applyFont="1"/>
    <xf numFmtId="187" fontId="17" fillId="0" borderId="24" xfId="0" applyNumberFormat="1" applyFont="1" applyBorder="1" applyAlignment="1">
      <alignment horizontal="right" vertical="top"/>
    </xf>
    <xf numFmtId="190" fontId="11" fillId="0" borderId="23" xfId="0" applyNumberFormat="1" applyFont="1" applyBorder="1" applyAlignment="1">
      <alignment horizontal="center" vertical="top"/>
    </xf>
    <xf numFmtId="187" fontId="11" fillId="0" borderId="23" xfId="1" applyNumberFormat="1" applyFont="1" applyBorder="1" applyAlignment="1">
      <alignment vertical="top"/>
    </xf>
    <xf numFmtId="0" fontId="11" fillId="0" borderId="23" xfId="0" applyFont="1" applyBorder="1" applyAlignment="1">
      <alignment horizontal="center" vertical="top"/>
    </xf>
    <xf numFmtId="190" fontId="11" fillId="0" borderId="23" xfId="0" applyNumberFormat="1" applyFont="1" applyBorder="1" applyAlignment="1">
      <alignment vertical="top"/>
    </xf>
    <xf numFmtId="190" fontId="17" fillId="0" borderId="23" xfId="0" applyNumberFormat="1" applyFont="1" applyBorder="1" applyAlignment="1">
      <alignment horizontal="left" vertical="top" wrapText="1"/>
    </xf>
    <xf numFmtId="0" fontId="19" fillId="0" borderId="0" xfId="0" applyFont="1" applyAlignment="1">
      <alignment vertical="top" wrapText="1"/>
    </xf>
    <xf numFmtId="0" fontId="22" fillId="0" borderId="0" xfId="0" applyFont="1"/>
    <xf numFmtId="187" fontId="11" fillId="0" borderId="8" xfId="1" applyNumberFormat="1" applyFont="1" applyBorder="1" applyAlignment="1">
      <alignment horizontal="center" vertical="top"/>
    </xf>
    <xf numFmtId="193" fontId="11" fillId="0" borderId="23" xfId="0" applyNumberFormat="1" applyFont="1" applyBorder="1" applyAlignment="1">
      <alignment vertical="top"/>
    </xf>
    <xf numFmtId="190" fontId="17" fillId="0" borderId="23" xfId="0" applyNumberFormat="1" applyFont="1" applyBorder="1" applyAlignment="1">
      <alignment horizontal="left" vertical="top"/>
    </xf>
    <xf numFmtId="190" fontId="11" fillId="2" borderId="23" xfId="0" applyNumberFormat="1" applyFont="1" applyFill="1" applyBorder="1" applyAlignment="1">
      <alignment horizontal="center" vertical="top"/>
    </xf>
    <xf numFmtId="190" fontId="17" fillId="0" borderId="23" xfId="0" applyNumberFormat="1" applyFont="1" applyBorder="1" applyAlignment="1">
      <alignment vertical="top" wrapText="1"/>
    </xf>
    <xf numFmtId="0" fontId="17" fillId="0" borderId="23" xfId="0" applyFont="1" applyBorder="1" applyAlignment="1">
      <alignment vertical="top"/>
    </xf>
    <xf numFmtId="187" fontId="17" fillId="0" borderId="23" xfId="1" applyNumberFormat="1" applyFont="1" applyBorder="1" applyAlignment="1">
      <alignment vertical="top"/>
    </xf>
    <xf numFmtId="0" fontId="17" fillId="0" borderId="23" xfId="0" applyFont="1" applyBorder="1" applyAlignment="1">
      <alignment horizontal="center" vertical="top"/>
    </xf>
    <xf numFmtId="190" fontId="17" fillId="0" borderId="23" xfId="0" applyNumberFormat="1" applyFont="1" applyBorder="1" applyAlignment="1">
      <alignment vertical="top"/>
    </xf>
    <xf numFmtId="187" fontId="11" fillId="0" borderId="21" xfId="3" quotePrefix="1" applyNumberFormat="1" applyFont="1" applyBorder="1" applyAlignment="1">
      <alignment horizontal="center" vertical="top"/>
    </xf>
    <xf numFmtId="190" fontId="17" fillId="0" borderId="23" xfId="0" applyNumberFormat="1" applyFont="1" applyBorder="1" applyAlignment="1">
      <alignment horizontal="center" vertical="top"/>
    </xf>
    <xf numFmtId="187" fontId="17" fillId="0" borderId="23" xfId="0" applyNumberFormat="1" applyFont="1" applyBorder="1" applyAlignment="1">
      <alignment vertical="top"/>
    </xf>
    <xf numFmtId="0" fontId="11" fillId="0" borderId="23" xfId="0" applyFont="1" applyBorder="1" applyAlignment="1">
      <alignment horizontal="left" vertical="top"/>
    </xf>
    <xf numFmtId="1" fontId="17" fillId="0" borderId="23" xfId="0" applyNumberFormat="1" applyFont="1" applyBorder="1" applyAlignment="1">
      <alignment vertical="top"/>
    </xf>
    <xf numFmtId="0" fontId="11" fillId="0" borderId="24" xfId="0" applyFont="1" applyBorder="1" applyAlignment="1">
      <alignment horizontal="center" vertical="center"/>
    </xf>
    <xf numFmtId="0" fontId="6" fillId="0" borderId="21" xfId="0" applyFont="1" applyBorder="1"/>
    <xf numFmtId="187" fontId="23" fillId="0" borderId="21" xfId="1" applyNumberFormat="1" applyFont="1" applyBorder="1" applyAlignment="1">
      <alignment horizontal="left" vertical="center"/>
    </xf>
    <xf numFmtId="0" fontId="9" fillId="0" borderId="0" xfId="0" applyFont="1" applyAlignment="1">
      <alignment vertical="top" wrapText="1"/>
    </xf>
    <xf numFmtId="187" fontId="6" fillId="0" borderId="21" xfId="1" applyNumberFormat="1" applyFont="1" applyBorder="1" applyAlignment="1">
      <alignment horizontal="center" vertical="center"/>
    </xf>
    <xf numFmtId="187" fontId="6" fillId="0" borderId="21" xfId="1" applyNumberFormat="1" applyFont="1" applyBorder="1" applyAlignment="1">
      <alignment vertical="center"/>
    </xf>
    <xf numFmtId="187" fontId="6" fillId="0" borderId="21" xfId="1" quotePrefix="1" applyNumberFormat="1" applyFont="1" applyBorder="1" applyAlignment="1">
      <alignment vertical="center"/>
    </xf>
    <xf numFmtId="187" fontId="11" fillId="0" borderId="21" xfId="1" applyNumberFormat="1" applyFont="1" applyBorder="1" applyAlignment="1">
      <alignment vertical="center"/>
    </xf>
    <xf numFmtId="187" fontId="6" fillId="0" borderId="21" xfId="1" quotePrefix="1" applyNumberFormat="1" applyFont="1" applyBorder="1" applyAlignment="1">
      <alignment horizontal="center" vertical="center"/>
    </xf>
    <xf numFmtId="187" fontId="6" fillId="2" borderId="16" xfId="1" applyNumberFormat="1" applyFont="1" applyFill="1" applyBorder="1" applyAlignment="1">
      <alignment vertical="top"/>
    </xf>
    <xf numFmtId="187" fontId="6" fillId="2" borderId="16" xfId="1" quotePrefix="1" applyNumberFormat="1" applyFont="1" applyFill="1" applyBorder="1" applyAlignment="1">
      <alignment vertical="top"/>
    </xf>
    <xf numFmtId="43" fontId="6" fillId="2" borderId="16" xfId="1" quotePrefix="1" applyFont="1" applyFill="1" applyBorder="1" applyAlignment="1">
      <alignment vertical="top"/>
    </xf>
    <xf numFmtId="187" fontId="9" fillId="2" borderId="16" xfId="1" applyNumberFormat="1" applyFont="1" applyFill="1" applyBorder="1" applyAlignment="1">
      <alignment vertical="top"/>
    </xf>
    <xf numFmtId="187" fontId="5" fillId="0" borderId="8" xfId="1" applyNumberFormat="1" applyFont="1" applyBorder="1" applyAlignment="1">
      <alignment horizontal="center" vertical="top"/>
    </xf>
    <xf numFmtId="0" fontId="7" fillId="2" borderId="17" xfId="0" applyFont="1" applyFill="1" applyBorder="1" applyAlignment="1">
      <alignment horizontal="right"/>
    </xf>
    <xf numFmtId="187" fontId="4" fillId="2" borderId="17" xfId="1" applyNumberFormat="1" applyFont="1" applyFill="1" applyBorder="1" applyAlignment="1">
      <alignment horizontal="center" vertical="center"/>
    </xf>
    <xf numFmtId="187" fontId="17" fillId="0" borderId="8" xfId="1" applyNumberFormat="1" applyFont="1" applyBorder="1" applyAlignment="1">
      <alignment horizontal="center" vertical="top" wrapText="1"/>
    </xf>
    <xf numFmtId="43" fontId="6" fillId="2" borderId="16" xfId="1" applyFont="1" applyFill="1" applyBorder="1" applyAlignment="1">
      <alignment vertical="top"/>
    </xf>
    <xf numFmtId="0" fontId="11" fillId="2" borderId="16" xfId="0" applyFont="1" applyFill="1" applyBorder="1" applyAlignment="1">
      <alignment vertical="top" wrapText="1"/>
    </xf>
    <xf numFmtId="0" fontId="6" fillId="2" borderId="15" xfId="0" applyFont="1" applyFill="1" applyBorder="1" applyAlignment="1">
      <alignment vertical="top"/>
    </xf>
    <xf numFmtId="187" fontId="6" fillId="2" borderId="15" xfId="1" applyNumberFormat="1" applyFont="1" applyFill="1" applyBorder="1" applyAlignment="1">
      <alignment vertical="top"/>
    </xf>
    <xf numFmtId="187" fontId="6" fillId="2" borderId="15" xfId="1" quotePrefix="1" applyNumberFormat="1" applyFont="1" applyFill="1" applyBorder="1" applyAlignment="1">
      <alignment vertical="top"/>
    </xf>
    <xf numFmtId="43" fontId="6" fillId="2" borderId="15" xfId="1" quotePrefix="1" applyFont="1" applyFill="1" applyBorder="1" applyAlignment="1">
      <alignment vertical="top"/>
    </xf>
    <xf numFmtId="0" fontId="6" fillId="2" borderId="15" xfId="0" quotePrefix="1" applyFont="1" applyFill="1" applyBorder="1" applyAlignment="1">
      <alignment vertical="top" wrapText="1"/>
    </xf>
    <xf numFmtId="187" fontId="11" fillId="2" borderId="15" xfId="1" quotePrefix="1" applyNumberFormat="1" applyFont="1" applyFill="1" applyBorder="1" applyAlignment="1">
      <alignment vertical="top"/>
    </xf>
    <xf numFmtId="187" fontId="11" fillId="2" borderId="15" xfId="1" quotePrefix="1" applyNumberFormat="1" applyFont="1" applyFill="1" applyBorder="1" applyAlignment="1">
      <alignment vertical="top" wrapText="1"/>
    </xf>
    <xf numFmtId="187" fontId="11" fillId="2" borderId="16" xfId="3" applyNumberFormat="1" applyFont="1" applyFill="1" applyBorder="1" applyAlignment="1">
      <alignment horizontal="left" vertical="top" wrapText="1"/>
    </xf>
    <xf numFmtId="187" fontId="6" fillId="2" borderId="16" xfId="1" applyNumberFormat="1" applyFont="1" applyFill="1" applyBorder="1" applyAlignment="1">
      <alignment horizontal="left" vertical="center" wrapText="1"/>
    </xf>
    <xf numFmtId="187" fontId="11" fillId="2" borderId="16" xfId="1" applyNumberFormat="1" applyFont="1" applyFill="1" applyBorder="1" applyAlignment="1">
      <alignment vertical="top"/>
    </xf>
    <xf numFmtId="0" fontId="11" fillId="2" borderId="16" xfId="0" applyFont="1" applyFill="1" applyBorder="1" applyAlignment="1">
      <alignment horizontal="center" vertical="top"/>
    </xf>
    <xf numFmtId="187" fontId="11" fillId="2" borderId="16" xfId="3" applyNumberFormat="1" applyFont="1" applyFill="1" applyBorder="1" applyAlignment="1">
      <alignment vertical="top"/>
    </xf>
    <xf numFmtId="187" fontId="6" fillId="2" borderId="16" xfId="3" applyNumberFormat="1" applyFont="1" applyFill="1" applyBorder="1" applyAlignment="1">
      <alignment horizontal="center" vertical="top"/>
    </xf>
    <xf numFmtId="187" fontId="11" fillId="2" borderId="16" xfId="3" quotePrefix="1" applyNumberFormat="1" applyFont="1" applyFill="1" applyBorder="1" applyAlignment="1">
      <alignment vertical="top"/>
    </xf>
    <xf numFmtId="187" fontId="11" fillId="2" borderId="16" xfId="3" applyNumberFormat="1" applyFont="1" applyFill="1" applyBorder="1" applyAlignment="1">
      <alignment vertical="top" wrapText="1"/>
    </xf>
    <xf numFmtId="0" fontId="6" fillId="2" borderId="19" xfId="0" applyFont="1" applyFill="1" applyBorder="1" applyAlignment="1">
      <alignment wrapText="1"/>
    </xf>
    <xf numFmtId="0" fontId="11" fillId="2" borderId="39" xfId="0" applyFont="1" applyFill="1" applyBorder="1"/>
    <xf numFmtId="187" fontId="11" fillId="2" borderId="39" xfId="1" applyNumberFormat="1" applyFont="1" applyFill="1" applyBorder="1" applyAlignment="1">
      <alignment horizontal="center" vertical="center"/>
    </xf>
    <xf numFmtId="187" fontId="11" fillId="2" borderId="39" xfId="1" quotePrefix="1" applyNumberFormat="1" applyFont="1" applyFill="1" applyBorder="1" applyAlignment="1">
      <alignment horizontal="center" vertical="center"/>
    </xf>
    <xf numFmtId="0" fontId="11" fillId="2" borderId="39" xfId="2" applyFont="1" applyFill="1" applyBorder="1" applyAlignment="1">
      <alignment wrapText="1"/>
    </xf>
    <xf numFmtId="43" fontId="11" fillId="2" borderId="39" xfId="1" applyFont="1" applyFill="1" applyBorder="1"/>
    <xf numFmtId="187" fontId="3" fillId="2" borderId="39" xfId="1" applyNumberFormat="1" applyFont="1" applyFill="1" applyBorder="1" applyAlignment="1">
      <alignment horizontal="center" vertical="center"/>
    </xf>
    <xf numFmtId="187" fontId="11" fillId="2" borderId="15" xfId="1" applyNumberFormat="1" applyFont="1" applyFill="1" applyBorder="1" applyAlignment="1">
      <alignment vertical="center" wrapText="1"/>
    </xf>
    <xf numFmtId="190" fontId="11" fillId="2" borderId="19" xfId="0" applyNumberFormat="1" applyFont="1" applyFill="1" applyBorder="1" applyAlignment="1">
      <alignment horizontal="left" vertical="center" wrapText="1"/>
    </xf>
    <xf numFmtId="190" fontId="11" fillId="2" borderId="19" xfId="0" applyNumberFormat="1" applyFont="1" applyFill="1" applyBorder="1" applyAlignment="1">
      <alignment vertical="center"/>
    </xf>
    <xf numFmtId="0" fontId="6" fillId="2" borderId="15" xfId="0" quotePrefix="1" applyFont="1" applyFill="1" applyBorder="1" applyAlignment="1">
      <alignment horizontal="center" vertical="top"/>
    </xf>
    <xf numFmtId="0" fontId="6" fillId="2" borderId="16" xfId="0" quotePrefix="1" applyFont="1" applyFill="1" applyBorder="1" applyAlignment="1">
      <alignment horizontal="center" vertical="top" wrapText="1"/>
    </xf>
    <xf numFmtId="43" fontId="6" fillId="2" borderId="16" xfId="1" applyFont="1" applyFill="1" applyBorder="1" applyAlignment="1">
      <alignment horizontal="center" vertical="top"/>
    </xf>
    <xf numFmtId="49" fontId="11" fillId="2" borderId="16" xfId="0" applyNumberFormat="1" applyFont="1" applyFill="1" applyBorder="1" applyAlignment="1">
      <alignment horizontal="left" vertical="center" wrapText="1"/>
    </xf>
    <xf numFmtId="0" fontId="11" fillId="2" borderId="20" xfId="0" applyFont="1" applyFill="1" applyBorder="1"/>
    <xf numFmtId="3" fontId="11" fillId="2" borderId="40" xfId="0" applyNumberFormat="1" applyFont="1" applyFill="1" applyBorder="1" applyAlignment="1">
      <alignment vertical="top" wrapText="1"/>
    </xf>
    <xf numFmtId="0" fontId="11" fillId="2" borderId="20" xfId="0" applyFont="1" applyFill="1" applyBorder="1" applyAlignment="1">
      <alignment horizontal="center" vertical="top" wrapText="1"/>
    </xf>
    <xf numFmtId="187" fontId="11" fillId="2" borderId="15" xfId="3" applyNumberFormat="1" applyFont="1" applyFill="1" applyBorder="1" applyAlignment="1">
      <alignment horizontal="center" vertical="top"/>
    </xf>
    <xf numFmtId="0" fontId="6" fillId="2" borderId="19" xfId="0" applyFont="1" applyFill="1" applyBorder="1" applyAlignment="1">
      <alignment vertical="top"/>
    </xf>
    <xf numFmtId="0" fontId="6" fillId="2" borderId="16" xfId="0" applyFont="1" applyFill="1" applyBorder="1" applyAlignment="1">
      <alignment horizontal="center" vertical="top"/>
    </xf>
    <xf numFmtId="187" fontId="6" fillId="2" borderId="16" xfId="1" quotePrefix="1" applyNumberFormat="1" applyFont="1" applyFill="1" applyBorder="1" applyAlignment="1">
      <alignment horizontal="center" vertical="top"/>
    </xf>
    <xf numFmtId="187" fontId="6" fillId="2" borderId="16" xfId="3" applyNumberFormat="1" applyFont="1" applyFill="1" applyBorder="1" applyAlignment="1">
      <alignment horizontal="left" vertical="top" wrapText="1"/>
    </xf>
    <xf numFmtId="0" fontId="6" fillId="2" borderId="19" xfId="0" applyFont="1" applyFill="1" applyBorder="1" applyAlignment="1">
      <alignment horizontal="left" vertical="top"/>
    </xf>
    <xf numFmtId="0" fontId="11" fillId="2" borderId="16" xfId="2" applyFont="1" applyFill="1" applyBorder="1" applyAlignment="1">
      <alignment horizontal="left" vertical="top" wrapText="1"/>
    </xf>
    <xf numFmtId="190" fontId="6" fillId="2" borderId="19" xfId="0" applyNumberFormat="1" applyFont="1" applyFill="1" applyBorder="1" applyAlignment="1">
      <alignment horizontal="center" vertical="top"/>
    </xf>
    <xf numFmtId="190" fontId="11" fillId="2" borderId="19" xfId="0" applyNumberFormat="1" applyFont="1" applyFill="1" applyBorder="1" applyAlignment="1">
      <alignment horizontal="center" vertical="top"/>
    </xf>
    <xf numFmtId="187" fontId="11" fillId="2" borderId="15" xfId="1" applyNumberFormat="1" applyFont="1" applyFill="1" applyBorder="1" applyAlignment="1">
      <alignment horizontal="left" vertical="top" wrapText="1"/>
    </xf>
    <xf numFmtId="188" fontId="6" fillId="2" borderId="19" xfId="0" applyNumberFormat="1" applyFont="1" applyFill="1" applyBorder="1" applyAlignment="1">
      <alignment vertical="top"/>
    </xf>
    <xf numFmtId="190" fontId="13" fillId="2" borderId="19" xfId="0" applyNumberFormat="1" applyFont="1" applyFill="1" applyBorder="1" applyAlignment="1">
      <alignment horizontal="center" vertical="top"/>
    </xf>
    <xf numFmtId="0" fontId="11" fillId="2" borderId="15" xfId="2" applyFont="1" applyFill="1" applyBorder="1" applyAlignment="1">
      <alignment horizontal="left" vertical="top"/>
    </xf>
    <xf numFmtId="190" fontId="11" fillId="0" borderId="24" xfId="0" applyNumberFormat="1" applyFont="1" applyBorder="1" applyAlignment="1">
      <alignment horizontal="left" vertical="top" wrapText="1"/>
    </xf>
    <xf numFmtId="187" fontId="23" fillId="2" borderId="16" xfId="3" applyNumberFormat="1" applyFont="1" applyFill="1" applyBorder="1" applyAlignment="1">
      <alignment horizontal="center" vertical="top"/>
    </xf>
    <xf numFmtId="187" fontId="26" fillId="2" borderId="16" xfId="1" applyNumberFormat="1" applyFont="1" applyFill="1" applyBorder="1" applyAlignment="1">
      <alignment horizontal="center" vertical="center"/>
    </xf>
    <xf numFmtId="187" fontId="26" fillId="2" borderId="16" xfId="1" applyNumberFormat="1" applyFont="1" applyFill="1" applyBorder="1" applyAlignment="1">
      <alignment vertical="center"/>
    </xf>
    <xf numFmtId="0" fontId="26" fillId="2" borderId="16" xfId="0" applyFont="1" applyFill="1" applyBorder="1"/>
    <xf numFmtId="187" fontId="26" fillId="2" borderId="0" xfId="0" applyNumberFormat="1" applyFont="1" applyFill="1" applyAlignment="1">
      <alignment vertical="top" wrapText="1"/>
    </xf>
    <xf numFmtId="187" fontId="26" fillId="2" borderId="16" xfId="1" quotePrefix="1" applyNumberFormat="1" applyFont="1" applyFill="1" applyBorder="1" applyAlignment="1">
      <alignment horizontal="center" vertical="center"/>
    </xf>
    <xf numFmtId="43" fontId="26" fillId="2" borderId="16" xfId="1" quotePrefix="1" applyFont="1" applyFill="1" applyBorder="1" applyAlignment="1">
      <alignment horizontal="center" vertical="center"/>
    </xf>
    <xf numFmtId="188" fontId="26" fillId="2" borderId="16" xfId="1" applyNumberFormat="1" applyFont="1" applyFill="1" applyBorder="1"/>
    <xf numFmtId="187" fontId="27" fillId="2" borderId="16" xfId="1" applyNumberFormat="1" applyFont="1" applyFill="1" applyBorder="1" applyAlignment="1">
      <alignment horizontal="center" vertical="center"/>
    </xf>
    <xf numFmtId="49" fontId="26" fillId="2" borderId="16" xfId="0" applyNumberFormat="1" applyFont="1" applyFill="1" applyBorder="1" applyAlignment="1">
      <alignment horizontal="left" vertical="top"/>
    </xf>
    <xf numFmtId="49" fontId="23" fillId="2" borderId="16" xfId="0" applyNumberFormat="1" applyFont="1" applyFill="1" applyBorder="1" applyAlignment="1">
      <alignment horizontal="left" vertical="center" wrapText="1"/>
    </xf>
    <xf numFmtId="0" fontId="26" fillId="2" borderId="19" xfId="0" applyFont="1" applyFill="1" applyBorder="1"/>
    <xf numFmtId="190" fontId="26" fillId="2" borderId="19" xfId="0" applyNumberFormat="1" applyFont="1" applyFill="1" applyBorder="1" applyAlignment="1">
      <alignment horizontal="center" vertical="center"/>
    </xf>
    <xf numFmtId="0" fontId="26" fillId="2" borderId="19" xfId="0" applyFont="1" applyFill="1" applyBorder="1" applyAlignment="1">
      <alignment horizontal="left" vertical="center"/>
    </xf>
    <xf numFmtId="0" fontId="26" fillId="2" borderId="19" xfId="0" applyFont="1" applyFill="1" applyBorder="1" applyAlignment="1">
      <alignment horizontal="center" vertical="center"/>
    </xf>
    <xf numFmtId="187" fontId="26" fillId="2" borderId="16" xfId="1" applyNumberFormat="1" applyFont="1" applyFill="1" applyBorder="1" applyAlignment="1">
      <alignment horizontal="left" vertical="center"/>
    </xf>
    <xf numFmtId="187" fontId="23" fillId="2" borderId="16" xfId="1" applyNumberFormat="1" applyFont="1" applyFill="1" applyBorder="1" applyAlignment="1">
      <alignment vertical="top"/>
    </xf>
    <xf numFmtId="0" fontId="23" fillId="2" borderId="16" xfId="0" applyFont="1" applyFill="1" applyBorder="1" applyAlignment="1">
      <alignment horizontal="center" vertical="top"/>
    </xf>
    <xf numFmtId="187" fontId="23" fillId="2" borderId="16" xfId="3" applyNumberFormat="1" applyFont="1" applyFill="1" applyBorder="1" applyAlignment="1">
      <alignment vertical="top"/>
    </xf>
    <xf numFmtId="187" fontId="26" fillId="2" borderId="16" xfId="3" applyNumberFormat="1" applyFont="1" applyFill="1" applyBorder="1" applyAlignment="1">
      <alignment vertical="top"/>
    </xf>
    <xf numFmtId="187" fontId="23" fillId="2" borderId="16" xfId="3" quotePrefix="1" applyNumberFormat="1" applyFont="1" applyFill="1" applyBorder="1" applyAlignment="1">
      <alignment horizontal="center" vertical="top"/>
    </xf>
    <xf numFmtId="187" fontId="23" fillId="2" borderId="16" xfId="3" quotePrefix="1" applyNumberFormat="1" applyFont="1" applyFill="1" applyBorder="1" applyAlignment="1">
      <alignment vertical="top"/>
    </xf>
    <xf numFmtId="187" fontId="23" fillId="2" borderId="16" xfId="1" quotePrefix="1" applyNumberFormat="1" applyFont="1" applyFill="1" applyBorder="1" applyAlignment="1">
      <alignment vertical="top"/>
    </xf>
    <xf numFmtId="187" fontId="23" fillId="2" borderId="20" xfId="1" applyNumberFormat="1" applyFont="1" applyFill="1" applyBorder="1" applyAlignment="1">
      <alignment horizontal="center" vertical="top"/>
    </xf>
    <xf numFmtId="187" fontId="23" fillId="2" borderId="16" xfId="3" applyNumberFormat="1" applyFont="1" applyFill="1" applyBorder="1" applyAlignment="1">
      <alignment vertical="top" wrapText="1"/>
    </xf>
    <xf numFmtId="189" fontId="26" fillId="2" borderId="16" xfId="1" applyNumberFormat="1" applyFont="1" applyFill="1" applyBorder="1" applyAlignment="1">
      <alignment horizontal="center" vertical="center"/>
    </xf>
    <xf numFmtId="187" fontId="23" fillId="2" borderId="16" xfId="1" applyNumberFormat="1" applyFont="1" applyFill="1" applyBorder="1" applyAlignment="1">
      <alignment horizontal="center" vertical="center"/>
    </xf>
    <xf numFmtId="187" fontId="23" fillId="2" borderId="16" xfId="1" quotePrefix="1" applyNumberFormat="1" applyFont="1" applyFill="1" applyBorder="1" applyAlignment="1">
      <alignment horizontal="center" vertical="center"/>
    </xf>
    <xf numFmtId="0" fontId="23" fillId="2" borderId="16" xfId="2" applyFont="1" applyFill="1" applyBorder="1"/>
    <xf numFmtId="188" fontId="26" fillId="2" borderId="19" xfId="0" applyNumberFormat="1" applyFont="1" applyFill="1" applyBorder="1"/>
    <xf numFmtId="188" fontId="26" fillId="2" borderId="19" xfId="0" applyNumberFormat="1" applyFont="1" applyFill="1" applyBorder="1" applyAlignment="1">
      <alignment horizontal="center" vertical="center"/>
    </xf>
    <xf numFmtId="190" fontId="23" fillId="2" borderId="19" xfId="0" applyNumberFormat="1" applyFont="1" applyFill="1" applyBorder="1" applyAlignment="1">
      <alignment horizontal="center" vertical="center"/>
    </xf>
    <xf numFmtId="0" fontId="26" fillId="2" borderId="19" xfId="0" applyFont="1" applyFill="1" applyBorder="1" applyAlignment="1">
      <alignment horizontal="center"/>
    </xf>
    <xf numFmtId="188" fontId="26" fillId="2" borderId="19" xfId="0" applyNumberFormat="1" applyFont="1" applyFill="1" applyBorder="1" applyAlignment="1">
      <alignment horizontal="center"/>
    </xf>
    <xf numFmtId="0" fontId="23" fillId="2" borderId="16" xfId="0" applyFont="1" applyFill="1" applyBorder="1" applyAlignment="1">
      <alignment horizontal="center" vertical="center"/>
    </xf>
    <xf numFmtId="188" fontId="23" fillId="2" borderId="16" xfId="1" applyNumberFormat="1" applyFont="1" applyFill="1" applyBorder="1"/>
    <xf numFmtId="187" fontId="28" fillId="2" borderId="16" xfId="1" applyNumberFormat="1" applyFont="1" applyFill="1" applyBorder="1" applyAlignment="1">
      <alignment horizontal="center" vertical="center"/>
    </xf>
    <xf numFmtId="0" fontId="26" fillId="2" borderId="16" xfId="2" applyFont="1" applyFill="1" applyBorder="1"/>
    <xf numFmtId="187" fontId="23" fillId="0" borderId="23" xfId="1" applyNumberFormat="1" applyFont="1" applyBorder="1" applyAlignment="1">
      <alignment horizontal="right" vertical="top"/>
    </xf>
    <xf numFmtId="187" fontId="23" fillId="0" borderId="23" xfId="1" applyNumberFormat="1" applyFont="1" applyBorder="1" applyAlignment="1">
      <alignment vertical="top"/>
    </xf>
    <xf numFmtId="0" fontId="23" fillId="0" borderId="23" xfId="0" applyFont="1" applyBorder="1" applyAlignment="1">
      <alignment horizontal="center" vertical="top"/>
    </xf>
    <xf numFmtId="190" fontId="23" fillId="0" borderId="23" xfId="0" applyNumberFormat="1" applyFont="1" applyBorder="1" applyAlignment="1">
      <alignment vertical="top"/>
    </xf>
    <xf numFmtId="187" fontId="23" fillId="0" borderId="21" xfId="3" applyNumberFormat="1" applyFont="1" applyBorder="1" applyAlignment="1">
      <alignment horizontal="center" vertical="top"/>
    </xf>
    <xf numFmtId="187" fontId="23" fillId="0" borderId="23" xfId="0" applyNumberFormat="1" applyFont="1" applyBorder="1" applyAlignment="1">
      <alignment vertical="top"/>
    </xf>
    <xf numFmtId="190" fontId="23" fillId="0" borderId="23" xfId="0" applyNumberFormat="1" applyFont="1" applyBorder="1" applyAlignment="1">
      <alignment horizontal="center" vertical="top"/>
    </xf>
    <xf numFmtId="187" fontId="23" fillId="0" borderId="21" xfId="3" applyNumberFormat="1" applyFont="1" applyBorder="1" applyAlignment="1">
      <alignment horizontal="left" vertical="top"/>
    </xf>
    <xf numFmtId="190" fontId="23" fillId="0" borderId="23" xfId="0" applyNumberFormat="1" applyFont="1" applyBorder="1" applyAlignment="1">
      <alignment horizontal="left" vertical="top" wrapText="1"/>
    </xf>
    <xf numFmtId="0" fontId="26" fillId="2" borderId="15" xfId="0" applyFont="1" applyFill="1" applyBorder="1" applyAlignment="1">
      <alignment horizontal="left" vertical="center"/>
    </xf>
    <xf numFmtId="0" fontId="26" fillId="2" borderId="16" xfId="0" applyFont="1" applyFill="1" applyBorder="1" applyAlignment="1">
      <alignment horizontal="left"/>
    </xf>
    <xf numFmtId="0" fontId="26" fillId="2" borderId="19" xfId="0" applyFont="1" applyFill="1" applyBorder="1" applyAlignment="1">
      <alignment horizontal="left"/>
    </xf>
    <xf numFmtId="0" fontId="26" fillId="2" borderId="15" xfId="0" applyFont="1" applyFill="1" applyBorder="1" applyAlignment="1">
      <alignment vertical="top"/>
    </xf>
    <xf numFmtId="187" fontId="26" fillId="2" borderId="15" xfId="1" quotePrefix="1" applyNumberFormat="1" applyFont="1" applyFill="1" applyBorder="1" applyAlignment="1">
      <alignment vertical="top"/>
    </xf>
    <xf numFmtId="0" fontId="26" fillId="2" borderId="15" xfId="0" quotePrefix="1" applyFont="1" applyFill="1" applyBorder="1" applyAlignment="1">
      <alignment vertical="top"/>
    </xf>
    <xf numFmtId="187" fontId="26" fillId="2" borderId="15" xfId="0" quotePrefix="1" applyNumberFormat="1" applyFont="1" applyFill="1" applyBorder="1" applyAlignment="1">
      <alignment vertical="top"/>
    </xf>
    <xf numFmtId="187" fontId="23" fillId="2" borderId="15" xfId="1" quotePrefix="1" applyNumberFormat="1" applyFont="1" applyFill="1" applyBorder="1" applyAlignment="1">
      <alignment vertical="top"/>
    </xf>
    <xf numFmtId="0" fontId="26" fillId="2" borderId="15" xfId="0" quotePrefix="1" applyFont="1" applyFill="1" applyBorder="1" applyAlignment="1">
      <alignment vertical="top" wrapText="1"/>
    </xf>
    <xf numFmtId="187" fontId="26" fillId="2" borderId="15" xfId="1" applyNumberFormat="1" applyFont="1" applyFill="1" applyBorder="1" applyAlignment="1">
      <alignment vertical="top"/>
    </xf>
    <xf numFmtId="0" fontId="26" fillId="2" borderId="15" xfId="0" quotePrefix="1" applyFont="1" applyFill="1" applyBorder="1" applyAlignment="1">
      <alignment horizontal="center" vertical="top"/>
    </xf>
    <xf numFmtId="187" fontId="26" fillId="2" borderId="16" xfId="1" applyNumberFormat="1" applyFont="1" applyFill="1" applyBorder="1" applyAlignment="1">
      <alignment vertical="top"/>
    </xf>
    <xf numFmtId="0" fontId="26" fillId="2" borderId="16" xfId="0" applyFont="1" applyFill="1" applyBorder="1" applyAlignment="1">
      <alignment vertical="top"/>
    </xf>
    <xf numFmtId="187" fontId="26" fillId="2" borderId="16" xfId="1" quotePrefix="1" applyNumberFormat="1" applyFont="1" applyFill="1" applyBorder="1" applyAlignment="1">
      <alignment vertical="top"/>
    </xf>
    <xf numFmtId="187" fontId="19" fillId="2" borderId="16" xfId="1" quotePrefix="1" applyNumberFormat="1" applyFont="1" applyFill="1" applyBorder="1" applyAlignment="1">
      <alignment vertical="top"/>
    </xf>
    <xf numFmtId="188" fontId="26" fillId="2" borderId="16" xfId="1" applyNumberFormat="1" applyFont="1" applyFill="1" applyBorder="1" applyAlignment="1">
      <alignment vertical="top"/>
    </xf>
    <xf numFmtId="0" fontId="26" fillId="2" borderId="16" xfId="0" quotePrefix="1" applyFont="1" applyFill="1" applyBorder="1" applyAlignment="1">
      <alignment vertical="top" wrapText="1"/>
    </xf>
    <xf numFmtId="0" fontId="26" fillId="2" borderId="21" xfId="0" applyFont="1" applyFill="1" applyBorder="1"/>
    <xf numFmtId="187" fontId="26" fillId="2" borderId="21" xfId="1" applyNumberFormat="1" applyFont="1" applyFill="1" applyBorder="1" applyAlignment="1">
      <alignment horizontal="center" vertical="center"/>
    </xf>
    <xf numFmtId="187" fontId="26" fillId="2" borderId="21" xfId="1" quotePrefix="1" applyNumberFormat="1" applyFont="1" applyFill="1" applyBorder="1" applyAlignment="1">
      <alignment horizontal="center" vertical="center"/>
    </xf>
    <xf numFmtId="187" fontId="23" fillId="2" borderId="21" xfId="1" quotePrefix="1" applyNumberFormat="1" applyFont="1" applyFill="1" applyBorder="1" applyAlignment="1">
      <alignment horizontal="center" vertical="center"/>
    </xf>
    <xf numFmtId="188" fontId="26" fillId="2" borderId="21" xfId="1" applyNumberFormat="1" applyFont="1" applyFill="1" applyBorder="1"/>
    <xf numFmtId="49" fontId="23" fillId="2" borderId="16" xfId="0" applyNumberFormat="1" applyFont="1" applyFill="1" applyBorder="1" applyAlignment="1">
      <alignment vertical="top" wrapText="1"/>
    </xf>
    <xf numFmtId="187" fontId="27" fillId="2" borderId="15" xfId="1" quotePrefix="1" applyNumberFormat="1" applyFont="1" applyFill="1" applyBorder="1" applyAlignment="1">
      <alignment vertical="top"/>
    </xf>
    <xf numFmtId="187" fontId="23" fillId="2" borderId="15" xfId="1" quotePrefix="1" applyNumberFormat="1" applyFont="1" applyFill="1" applyBorder="1" applyAlignment="1">
      <alignment vertical="top" wrapText="1"/>
    </xf>
    <xf numFmtId="187" fontId="27" fillId="2" borderId="21" xfId="1" applyNumberFormat="1" applyFont="1" applyFill="1" applyBorder="1" applyAlignment="1">
      <alignment vertical="center"/>
    </xf>
    <xf numFmtId="187" fontId="23" fillId="2" borderId="16" xfId="3" applyNumberFormat="1" applyFont="1" applyFill="1" applyBorder="1" applyAlignment="1">
      <alignment horizontal="left" vertical="top"/>
    </xf>
    <xf numFmtId="0" fontId="26" fillId="2" borderId="15" xfId="0" quotePrefix="1" applyFont="1" applyFill="1" applyBorder="1" applyAlignment="1">
      <alignment horizontal="left" vertical="top"/>
    </xf>
    <xf numFmtId="187" fontId="23" fillId="2" borderId="15" xfId="1" quotePrefix="1" applyNumberFormat="1" applyFont="1" applyFill="1" applyBorder="1" applyAlignment="1">
      <alignment horizontal="left" vertical="top"/>
    </xf>
    <xf numFmtId="0" fontId="23" fillId="2" borderId="16" xfId="0" applyFont="1" applyFill="1" applyBorder="1" applyAlignment="1">
      <alignment horizontal="left" vertical="top"/>
    </xf>
    <xf numFmtId="0" fontId="26" fillId="2" borderId="21" xfId="2" applyFont="1" applyFill="1" applyBorder="1" applyAlignment="1">
      <alignment horizontal="left"/>
    </xf>
    <xf numFmtId="0" fontId="26" fillId="2" borderId="16" xfId="0" applyFont="1" applyFill="1" applyBorder="1" applyAlignment="1">
      <alignment horizontal="center" vertical="top"/>
    </xf>
    <xf numFmtId="187" fontId="26" fillId="2" borderId="16" xfId="1" applyNumberFormat="1" applyFont="1" applyFill="1" applyBorder="1" applyAlignment="1">
      <alignment horizontal="center" vertical="top"/>
    </xf>
    <xf numFmtId="0" fontId="26" fillId="2" borderId="15" xfId="0" quotePrefix="1" applyFont="1" applyFill="1" applyBorder="1" applyAlignment="1">
      <alignment horizontal="left" vertical="top" wrapText="1"/>
    </xf>
    <xf numFmtId="0" fontId="23" fillId="2" borderId="16" xfId="0" quotePrefix="1" applyFont="1" applyFill="1" applyBorder="1" applyAlignment="1">
      <alignment horizontal="left" vertical="top"/>
    </xf>
    <xf numFmtId="0" fontId="23" fillId="2" borderId="16" xfId="2" applyFont="1" applyFill="1" applyBorder="1" applyAlignment="1">
      <alignment horizontal="left"/>
    </xf>
    <xf numFmtId="190" fontId="26" fillId="2" borderId="19" xfId="0" applyNumberFormat="1" applyFont="1" applyFill="1" applyBorder="1" applyAlignment="1">
      <alignment horizontal="left" vertical="center"/>
    </xf>
    <xf numFmtId="187" fontId="23" fillId="2" borderId="16" xfId="1" applyNumberFormat="1" applyFont="1" applyFill="1" applyBorder="1" applyAlignment="1">
      <alignment horizontal="left" vertical="center" wrapText="1"/>
    </xf>
    <xf numFmtId="187" fontId="28" fillId="2" borderId="16" xfId="1" applyNumberFormat="1" applyFont="1" applyFill="1" applyBorder="1" applyAlignment="1">
      <alignment horizontal="left" vertical="center"/>
    </xf>
    <xf numFmtId="49" fontId="26" fillId="2" borderId="16" xfId="0" applyNumberFormat="1" applyFont="1" applyFill="1" applyBorder="1" applyAlignment="1">
      <alignment horizontal="left" vertical="top" wrapText="1"/>
    </xf>
    <xf numFmtId="187" fontId="28" fillId="2" borderId="21" xfId="1" applyNumberFormat="1" applyFont="1" applyFill="1" applyBorder="1" applyAlignment="1">
      <alignment horizontal="center" vertical="center"/>
    </xf>
    <xf numFmtId="0" fontId="26" fillId="2" borderId="16" xfId="0" applyFont="1" applyFill="1" applyBorder="1" applyAlignment="1">
      <alignment vertical="top" wrapText="1"/>
    </xf>
    <xf numFmtId="0" fontId="26" fillId="2" borderId="19" xfId="0" applyFont="1" applyFill="1" applyBorder="1" applyAlignment="1">
      <alignment vertical="top" wrapText="1"/>
    </xf>
    <xf numFmtId="190" fontId="23" fillId="2" borderId="19" xfId="0" applyNumberFormat="1" applyFont="1" applyFill="1" applyBorder="1" applyAlignment="1">
      <alignment horizontal="left" vertical="center" wrapText="1"/>
    </xf>
    <xf numFmtId="190" fontId="26" fillId="2" borderId="19" xfId="0" applyNumberFormat="1" applyFont="1" applyFill="1" applyBorder="1" applyAlignment="1">
      <alignment horizontal="left" vertical="center" wrapText="1"/>
    </xf>
    <xf numFmtId="187" fontId="17" fillId="2" borderId="16" xfId="1" applyNumberFormat="1" applyFont="1" applyFill="1" applyBorder="1" applyAlignment="1">
      <alignment horizontal="left" vertical="top" wrapText="1"/>
    </xf>
    <xf numFmtId="187" fontId="23" fillId="2" borderId="16" xfId="1" applyNumberFormat="1" applyFont="1" applyFill="1" applyBorder="1" applyAlignment="1">
      <alignment horizontal="left" vertical="top" wrapText="1"/>
    </xf>
    <xf numFmtId="188" fontId="23" fillId="0" borderId="23" xfId="0" applyNumberFormat="1" applyFont="1" applyBorder="1" applyAlignment="1">
      <alignment horizontal="left" vertical="top" wrapText="1"/>
    </xf>
    <xf numFmtId="43" fontId="9" fillId="2" borderId="16" xfId="1" applyFont="1" applyFill="1" applyBorder="1" applyAlignment="1">
      <alignment vertical="top"/>
    </xf>
    <xf numFmtId="0" fontId="26" fillId="2" borderId="19" xfId="0" applyFont="1" applyFill="1" applyBorder="1" applyAlignment="1">
      <alignment vertical="top"/>
    </xf>
    <xf numFmtId="190" fontId="26" fillId="2" borderId="19" xfId="0" applyNumberFormat="1" applyFont="1" applyFill="1" applyBorder="1" applyAlignment="1">
      <alignment vertical="top"/>
    </xf>
    <xf numFmtId="190" fontId="23" fillId="2" borderId="19" xfId="0" applyNumberFormat="1" applyFont="1" applyFill="1" applyBorder="1" applyAlignment="1">
      <alignment vertical="top"/>
    </xf>
    <xf numFmtId="0" fontId="29" fillId="2" borderId="17" xfId="0" applyFont="1" applyFill="1" applyBorder="1" applyAlignment="1">
      <alignment horizontal="right"/>
    </xf>
    <xf numFmtId="187" fontId="29" fillId="2" borderId="17" xfId="0" applyNumberFormat="1" applyFont="1" applyFill="1" applyBorder="1"/>
    <xf numFmtId="0" fontId="29" fillId="2" borderId="17" xfId="0" applyFont="1" applyFill="1" applyBorder="1"/>
    <xf numFmtId="187" fontId="4" fillId="2" borderId="17" xfId="0" applyNumberFormat="1" applyFont="1" applyFill="1" applyBorder="1"/>
    <xf numFmtId="187" fontId="29" fillId="2" borderId="17" xfId="1" quotePrefix="1" applyNumberFormat="1" applyFont="1" applyFill="1" applyBorder="1" applyAlignment="1">
      <alignment horizontal="center" vertical="center"/>
    </xf>
    <xf numFmtId="187" fontId="29" fillId="2" borderId="17" xfId="1" applyNumberFormat="1" applyFont="1" applyFill="1" applyBorder="1" applyAlignment="1">
      <alignment horizontal="center" vertical="center"/>
    </xf>
    <xf numFmtId="0" fontId="29" fillId="2" borderId="17" xfId="2" applyFont="1" applyFill="1" applyBorder="1" applyAlignment="1">
      <alignment horizontal="left"/>
    </xf>
    <xf numFmtId="187" fontId="30" fillId="2" borderId="17" xfId="1" applyNumberFormat="1" applyFont="1" applyFill="1" applyBorder="1" applyAlignment="1">
      <alignment horizontal="center" vertical="center"/>
    </xf>
    <xf numFmtId="187" fontId="25" fillId="2" borderId="17" xfId="1" applyNumberFormat="1" applyFont="1" applyFill="1" applyBorder="1" applyAlignment="1">
      <alignment horizontal="center" vertical="center"/>
    </xf>
    <xf numFmtId="188" fontId="12" fillId="0" borderId="17" xfId="0" applyNumberFormat="1" applyFont="1" applyBorder="1" applyAlignment="1">
      <alignment horizontal="left" vertical="top"/>
    </xf>
    <xf numFmtId="0" fontId="4" fillId="2" borderId="17" xfId="0" applyFont="1" applyFill="1" applyBorder="1" applyAlignment="1">
      <alignment horizontal="right"/>
    </xf>
    <xf numFmtId="0" fontId="4" fillId="2" borderId="17" xfId="0" applyFont="1" applyFill="1" applyBorder="1"/>
    <xf numFmtId="187" fontId="4" fillId="2" borderId="17" xfId="1" quotePrefix="1" applyNumberFormat="1" applyFont="1" applyFill="1" applyBorder="1" applyAlignment="1">
      <alignment horizontal="center" vertical="center"/>
    </xf>
    <xf numFmtId="0" fontId="4" fillId="2" borderId="17" xfId="2" applyFont="1" applyFill="1" applyBorder="1" applyAlignment="1">
      <alignment horizontal="left"/>
    </xf>
    <xf numFmtId="187" fontId="4" fillId="2" borderId="17" xfId="0" applyNumberFormat="1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187" fontId="24" fillId="2" borderId="17" xfId="1" applyNumberFormat="1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left"/>
    </xf>
    <xf numFmtId="0" fontId="6" fillId="2" borderId="21" xfId="0" applyFont="1" applyFill="1" applyBorder="1" applyAlignment="1">
      <alignment horizontal="left"/>
    </xf>
    <xf numFmtId="0" fontId="5" fillId="2" borderId="19" xfId="0" applyFont="1" applyFill="1" applyBorder="1" applyAlignment="1">
      <alignment horizontal="left"/>
    </xf>
    <xf numFmtId="187" fontId="26" fillId="2" borderId="16" xfId="1" applyNumberFormat="1" applyFont="1" applyFill="1" applyBorder="1" applyAlignment="1">
      <alignment horizontal="left" vertical="top"/>
    </xf>
    <xf numFmtId="0" fontId="23" fillId="2" borderId="16" xfId="0" quotePrefix="1" applyFont="1" applyFill="1" applyBorder="1" applyAlignment="1">
      <alignment horizontal="left" vertical="top" wrapText="1"/>
    </xf>
    <xf numFmtId="187" fontId="23" fillId="2" borderId="16" xfId="1" applyNumberFormat="1" applyFont="1" applyFill="1" applyBorder="1" applyAlignment="1">
      <alignment horizontal="left"/>
    </xf>
    <xf numFmtId="0" fontId="23" fillId="2" borderId="16" xfId="0" applyFont="1" applyFill="1" applyBorder="1" applyAlignment="1">
      <alignment horizontal="left" vertical="top" wrapText="1"/>
    </xf>
    <xf numFmtId="187" fontId="23" fillId="2" borderId="21" xfId="1" applyNumberFormat="1" applyFont="1" applyFill="1" applyBorder="1" applyAlignment="1">
      <alignment horizontal="left" vertical="center"/>
    </xf>
    <xf numFmtId="0" fontId="23" fillId="2" borderId="16" xfId="0" quotePrefix="1" applyFont="1" applyFill="1" applyBorder="1" applyAlignment="1">
      <alignment horizontal="left"/>
    </xf>
    <xf numFmtId="187" fontId="11" fillId="2" borderId="21" xfId="1" applyNumberFormat="1" applyFont="1" applyFill="1" applyBorder="1" applyAlignment="1">
      <alignment horizontal="center" vertical="center"/>
    </xf>
    <xf numFmtId="191" fontId="5" fillId="2" borderId="19" xfId="0" applyNumberFormat="1" applyFont="1" applyFill="1" applyBorder="1" applyAlignment="1">
      <alignment horizontal="center" vertical="top"/>
    </xf>
    <xf numFmtId="187" fontId="26" fillId="2" borderId="15" xfId="1" applyNumberFormat="1" applyFont="1" applyFill="1" applyBorder="1" applyAlignment="1">
      <alignment horizontal="center" vertical="top"/>
    </xf>
    <xf numFmtId="187" fontId="5" fillId="2" borderId="15" xfId="1" applyNumberFormat="1" applyFont="1" applyFill="1" applyBorder="1" applyAlignment="1">
      <alignment horizontal="left" vertical="center"/>
    </xf>
    <xf numFmtId="0" fontId="5" fillId="2" borderId="16" xfId="0" applyFont="1" applyFill="1" applyBorder="1" applyAlignment="1">
      <alignment horizontal="left"/>
    </xf>
    <xf numFmtId="0" fontId="17" fillId="2" borderId="16" xfId="0" applyFont="1" applyFill="1" applyBorder="1" applyAlignment="1">
      <alignment horizontal="left"/>
    </xf>
    <xf numFmtId="0" fontId="17" fillId="2" borderId="16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187" fontId="5" fillId="2" borderId="8" xfId="1" applyNumberFormat="1" applyFont="1" applyFill="1" applyBorder="1" applyAlignment="1">
      <alignment horizontal="center" vertical="center"/>
    </xf>
    <xf numFmtId="187" fontId="5" fillId="2" borderId="8" xfId="1" quotePrefix="1" applyNumberFormat="1" applyFont="1" applyFill="1" applyBorder="1" applyAlignment="1">
      <alignment horizontal="center" vertical="center"/>
    </xf>
    <xf numFmtId="0" fontId="5" fillId="2" borderId="8" xfId="0" quotePrefix="1" applyFont="1" applyFill="1" applyBorder="1" applyAlignment="1">
      <alignment horizontal="center" vertical="center"/>
    </xf>
    <xf numFmtId="187" fontId="17" fillId="2" borderId="8" xfId="1" quotePrefix="1" applyNumberFormat="1" applyFont="1" applyFill="1" applyBorder="1" applyAlignment="1">
      <alignment horizontal="center" vertical="center"/>
    </xf>
    <xf numFmtId="187" fontId="5" fillId="2" borderId="16" xfId="1" quotePrefix="1" applyNumberFormat="1" applyFont="1" applyFill="1" applyBorder="1" applyAlignment="1">
      <alignment vertical="top"/>
    </xf>
    <xf numFmtId="43" fontId="5" fillId="2" borderId="16" xfId="1" quotePrefix="1" applyFont="1" applyFill="1" applyBorder="1" applyAlignment="1">
      <alignment vertical="top"/>
    </xf>
    <xf numFmtId="0" fontId="5" fillId="2" borderId="16" xfId="2" applyFont="1" applyFill="1" applyBorder="1" applyAlignment="1">
      <alignment vertical="top"/>
    </xf>
    <xf numFmtId="0" fontId="5" fillId="2" borderId="8" xfId="0" quotePrefix="1" applyFont="1" applyFill="1" applyBorder="1" applyAlignment="1">
      <alignment horizontal="left" vertical="center"/>
    </xf>
    <xf numFmtId="0" fontId="5" fillId="2" borderId="16" xfId="2" applyFont="1" applyFill="1" applyBorder="1" applyAlignment="1">
      <alignment horizontal="left" vertical="top"/>
    </xf>
    <xf numFmtId="190" fontId="17" fillId="2" borderId="19" xfId="0" applyNumberFormat="1" applyFont="1" applyFill="1" applyBorder="1" applyAlignment="1">
      <alignment horizontal="left" vertical="center"/>
    </xf>
    <xf numFmtId="187" fontId="17" fillId="2" borderId="8" xfId="1" quotePrefix="1" applyNumberFormat="1" applyFont="1" applyFill="1" applyBorder="1" applyAlignment="1">
      <alignment horizontal="left" vertical="center" wrapText="1"/>
    </xf>
    <xf numFmtId="0" fontId="5" fillId="2" borderId="22" xfId="0" applyFont="1" applyFill="1" applyBorder="1" applyAlignment="1">
      <alignment horizontal="left"/>
    </xf>
    <xf numFmtId="190" fontId="15" fillId="2" borderId="19" xfId="0" applyNumberFormat="1" applyFont="1" applyFill="1" applyBorder="1" applyAlignment="1">
      <alignment horizontal="left" vertical="center"/>
    </xf>
    <xf numFmtId="190" fontId="5" fillId="2" borderId="19" xfId="0" applyNumberFormat="1" applyFont="1" applyFill="1" applyBorder="1" applyAlignment="1">
      <alignment horizontal="left" vertical="center" wrapText="1"/>
    </xf>
    <xf numFmtId="0" fontId="17" fillId="2" borderId="16" xfId="0" applyFont="1" applyFill="1" applyBorder="1" applyAlignment="1">
      <alignment vertical="top"/>
    </xf>
    <xf numFmtId="0" fontId="17" fillId="2" borderId="16" xfId="2" applyFont="1" applyFill="1" applyBorder="1" applyAlignment="1">
      <alignment vertical="top"/>
    </xf>
    <xf numFmtId="43" fontId="17" fillId="2" borderId="16" xfId="1" applyFont="1" applyFill="1" applyBorder="1" applyAlignment="1">
      <alignment vertical="top"/>
    </xf>
    <xf numFmtId="0" fontId="5" fillId="2" borderId="16" xfId="0" applyFont="1" applyFill="1" applyBorder="1" applyAlignment="1">
      <alignment horizontal="right"/>
    </xf>
    <xf numFmtId="59" fontId="5" fillId="2" borderId="19" xfId="0" applyNumberFormat="1" applyFont="1" applyFill="1" applyBorder="1" applyAlignment="1">
      <alignment horizontal="right"/>
    </xf>
    <xf numFmtId="0" fontId="5" fillId="2" borderId="19" xfId="0" applyFont="1" applyFill="1" applyBorder="1" applyAlignment="1">
      <alignment horizontal="right" vertical="center"/>
    </xf>
    <xf numFmtId="0" fontId="5" fillId="2" borderId="19" xfId="0" applyFont="1" applyFill="1" applyBorder="1" applyAlignment="1">
      <alignment horizontal="right"/>
    </xf>
    <xf numFmtId="187" fontId="5" fillId="2" borderId="8" xfId="1" quotePrefix="1" applyNumberFormat="1" applyFont="1" applyFill="1" applyBorder="1" applyAlignment="1">
      <alignment horizontal="center" vertical="top"/>
    </xf>
    <xf numFmtId="190" fontId="4" fillId="2" borderId="17" xfId="0" applyNumberFormat="1" applyFont="1" applyFill="1" applyBorder="1" applyAlignment="1">
      <alignment horizontal="center" vertical="center"/>
    </xf>
    <xf numFmtId="0" fontId="4" fillId="2" borderId="17" xfId="2" applyFont="1" applyFill="1" applyBorder="1" applyAlignment="1">
      <alignment horizontal="center"/>
    </xf>
    <xf numFmtId="187" fontId="24" fillId="2" borderId="17" xfId="1" applyNumberFormat="1" applyFont="1" applyFill="1" applyBorder="1" applyAlignment="1">
      <alignment horizontal="left" vertical="center"/>
    </xf>
    <xf numFmtId="187" fontId="5" fillId="2" borderId="21" xfId="1" applyNumberFormat="1" applyFont="1" applyFill="1" applyBorder="1" applyAlignment="1">
      <alignment horizontal="left" vertical="center"/>
    </xf>
    <xf numFmtId="0" fontId="17" fillId="2" borderId="19" xfId="0" applyFont="1" applyFill="1" applyBorder="1" applyAlignment="1">
      <alignment horizontal="left" vertical="top"/>
    </xf>
    <xf numFmtId="187" fontId="5" fillId="2" borderId="15" xfId="1" applyNumberFormat="1" applyFont="1" applyFill="1" applyBorder="1" applyAlignment="1">
      <alignment horizontal="right" vertical="center"/>
    </xf>
    <xf numFmtId="0" fontId="5" fillId="2" borderId="21" xfId="0" applyFont="1" applyFill="1" applyBorder="1" applyAlignment="1">
      <alignment horizontal="right"/>
    </xf>
    <xf numFmtId="187" fontId="17" fillId="2" borderId="16" xfId="1" applyNumberFormat="1" applyFont="1" applyFill="1" applyBorder="1" applyAlignment="1">
      <alignment horizontal="right" vertical="center"/>
    </xf>
    <xf numFmtId="190" fontId="5" fillId="2" borderId="19" xfId="0" applyNumberFormat="1" applyFont="1" applyFill="1" applyBorder="1" applyAlignment="1">
      <alignment horizontal="right" vertical="center"/>
    </xf>
    <xf numFmtId="187" fontId="5" fillId="2" borderId="16" xfId="1" applyNumberFormat="1" applyFont="1" applyFill="1" applyBorder="1" applyAlignment="1">
      <alignment horizontal="right" vertical="center"/>
    </xf>
    <xf numFmtId="187" fontId="17" fillId="2" borderId="16" xfId="1" applyNumberFormat="1" applyFont="1" applyFill="1" applyBorder="1" applyAlignment="1">
      <alignment horizontal="right" vertical="top"/>
    </xf>
    <xf numFmtId="187" fontId="17" fillId="0" borderId="23" xfId="1" applyNumberFormat="1" applyFont="1" applyBorder="1" applyAlignment="1">
      <alignment horizontal="right" vertical="top"/>
    </xf>
    <xf numFmtId="187" fontId="17" fillId="2" borderId="21" xfId="1" applyNumberFormat="1" applyFont="1" applyFill="1" applyBorder="1" applyAlignment="1">
      <alignment horizontal="center" vertical="center"/>
    </xf>
    <xf numFmtId="187" fontId="17" fillId="2" borderId="16" xfId="1" quotePrefix="1" applyNumberFormat="1" applyFont="1" applyFill="1" applyBorder="1" applyAlignment="1">
      <alignment horizontal="right" vertical="center"/>
    </xf>
    <xf numFmtId="187" fontId="17" fillId="2" borderId="21" xfId="1" quotePrefix="1" applyNumberFormat="1" applyFont="1" applyFill="1" applyBorder="1" applyAlignment="1">
      <alignment horizontal="right" vertical="center"/>
    </xf>
    <xf numFmtId="190" fontId="17" fillId="2" borderId="19" xfId="0" applyNumberFormat="1" applyFont="1" applyFill="1" applyBorder="1" applyAlignment="1">
      <alignment horizontal="right" vertical="center"/>
    </xf>
    <xf numFmtId="187" fontId="17" fillId="2" borderId="16" xfId="3" quotePrefix="1" applyNumberFormat="1" applyFont="1" applyFill="1" applyBorder="1" applyAlignment="1">
      <alignment horizontal="right" vertical="top"/>
    </xf>
    <xf numFmtId="187" fontId="17" fillId="2" borderId="16" xfId="3" applyNumberFormat="1" applyFont="1" applyFill="1" applyBorder="1" applyAlignment="1">
      <alignment horizontal="right" vertical="top"/>
    </xf>
    <xf numFmtId="0" fontId="17" fillId="2" borderId="16" xfId="2" applyFont="1" applyFill="1" applyBorder="1" applyAlignment="1">
      <alignment horizontal="left" vertical="top"/>
    </xf>
    <xf numFmtId="187" fontId="17" fillId="2" borderId="38" xfId="1" quotePrefix="1" applyNumberFormat="1" applyFont="1" applyFill="1" applyBorder="1" applyAlignment="1">
      <alignment horizontal="right" vertical="center"/>
    </xf>
    <xf numFmtId="187" fontId="17" fillId="2" borderId="25" xfId="1" applyNumberFormat="1" applyFont="1" applyFill="1" applyBorder="1" applyAlignment="1">
      <alignment horizontal="right" vertical="center"/>
    </xf>
    <xf numFmtId="190" fontId="17" fillId="2" borderId="27" xfId="0" applyNumberFormat="1" applyFont="1" applyFill="1" applyBorder="1" applyAlignment="1">
      <alignment horizontal="right" vertical="center"/>
    </xf>
    <xf numFmtId="187" fontId="17" fillId="2" borderId="28" xfId="1" quotePrefix="1" applyNumberFormat="1" applyFont="1" applyFill="1" applyBorder="1" applyAlignment="1">
      <alignment horizontal="center" vertical="center"/>
    </xf>
    <xf numFmtId="190" fontId="5" fillId="2" borderId="26" xfId="0" applyNumberFormat="1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left"/>
    </xf>
    <xf numFmtId="0" fontId="17" fillId="2" borderId="43" xfId="0" applyFont="1" applyFill="1" applyBorder="1" applyAlignment="1">
      <alignment horizontal="left"/>
    </xf>
    <xf numFmtId="0" fontId="17" fillId="2" borderId="43" xfId="0" applyFont="1" applyFill="1" applyBorder="1" applyAlignment="1">
      <alignment horizontal="left" vertical="center"/>
    </xf>
    <xf numFmtId="0" fontId="5" fillId="2" borderId="43" xfId="0" applyFont="1" applyFill="1" applyBorder="1" applyAlignment="1">
      <alignment horizontal="left" vertical="center"/>
    </xf>
    <xf numFmtId="0" fontId="5" fillId="2" borderId="21" xfId="2" applyFont="1" applyFill="1" applyBorder="1" applyAlignment="1">
      <alignment horizontal="left"/>
    </xf>
    <xf numFmtId="0" fontId="17" fillId="2" borderId="44" xfId="0" applyFont="1" applyFill="1" applyBorder="1" applyAlignment="1">
      <alignment horizontal="left"/>
    </xf>
    <xf numFmtId="0" fontId="5" fillId="2" borderId="21" xfId="2" applyFont="1" applyFill="1" applyBorder="1" applyAlignment="1">
      <alignment vertical="top"/>
    </xf>
    <xf numFmtId="188" fontId="5" fillId="2" borderId="34" xfId="1" applyNumberFormat="1" applyFont="1" applyFill="1" applyBorder="1" applyAlignment="1">
      <alignment horizontal="center"/>
    </xf>
    <xf numFmtId="0" fontId="4" fillId="2" borderId="21" xfId="0" quotePrefix="1" applyFont="1" applyFill="1" applyBorder="1" applyAlignment="1">
      <alignment horizontal="left" vertical="center"/>
    </xf>
    <xf numFmtId="187" fontId="17" fillId="2" borderId="15" xfId="1" quotePrefix="1" applyNumberFormat="1" applyFont="1" applyFill="1" applyBorder="1" applyAlignment="1">
      <alignment horizontal="left" vertical="center" wrapText="1"/>
    </xf>
    <xf numFmtId="0" fontId="17" fillId="2" borderId="39" xfId="0" applyFont="1" applyFill="1" applyBorder="1" applyAlignment="1">
      <alignment horizontal="center" vertical="top"/>
    </xf>
    <xf numFmtId="0" fontId="17" fillId="2" borderId="45" xfId="0" applyFont="1" applyFill="1" applyBorder="1" applyAlignment="1">
      <alignment vertical="top"/>
    </xf>
    <xf numFmtId="187" fontId="17" fillId="2" borderId="45" xfId="0" quotePrefix="1" applyNumberFormat="1" applyFont="1" applyFill="1" applyBorder="1" applyAlignment="1">
      <alignment vertical="top"/>
    </xf>
    <xf numFmtId="0" fontId="17" fillId="2" borderId="45" xfId="0" quotePrefix="1" applyFont="1" applyFill="1" applyBorder="1" applyAlignment="1">
      <alignment vertical="top" wrapText="1"/>
    </xf>
    <xf numFmtId="187" fontId="12" fillId="2" borderId="16" xfId="1" applyNumberFormat="1" applyFont="1" applyFill="1" applyBorder="1" applyAlignment="1">
      <alignment horizontal="center" vertical="top"/>
    </xf>
    <xf numFmtId="0" fontId="17" fillId="2" borderId="46" xfId="0" applyFont="1" applyFill="1" applyBorder="1" applyAlignment="1">
      <alignment horizontal="center" vertical="top"/>
    </xf>
    <xf numFmtId="0" fontId="5" fillId="2" borderId="21" xfId="0" applyFont="1" applyFill="1" applyBorder="1"/>
    <xf numFmtId="190" fontId="5" fillId="2" borderId="19" xfId="0" applyNumberFormat="1" applyFont="1" applyFill="1" applyBorder="1" applyAlignment="1">
      <alignment vertical="center"/>
    </xf>
    <xf numFmtId="0" fontId="5" fillId="2" borderId="19" xfId="0" applyFont="1" applyFill="1" applyBorder="1" applyAlignment="1">
      <alignment vertical="center"/>
    </xf>
    <xf numFmtId="0" fontId="17" fillId="2" borderId="1" xfId="0" quotePrefix="1" applyFont="1" applyFill="1" applyBorder="1" applyAlignment="1">
      <alignment vertical="top"/>
    </xf>
    <xf numFmtId="187" fontId="17" fillId="2" borderId="1" xfId="1" applyNumberFormat="1" applyFont="1" applyFill="1" applyBorder="1" applyAlignment="1">
      <alignment vertical="top"/>
    </xf>
    <xf numFmtId="187" fontId="17" fillId="2" borderId="1" xfId="1" quotePrefix="1" applyNumberFormat="1" applyFont="1" applyFill="1" applyBorder="1" applyAlignment="1">
      <alignment vertical="top"/>
    </xf>
    <xf numFmtId="187" fontId="12" fillId="2" borderId="1" xfId="1" applyNumberFormat="1" applyFont="1" applyFill="1" applyBorder="1" applyAlignment="1">
      <alignment vertical="top"/>
    </xf>
    <xf numFmtId="187" fontId="17" fillId="2" borderId="1" xfId="0" quotePrefix="1" applyNumberFormat="1" applyFont="1" applyFill="1" applyBorder="1" applyAlignment="1">
      <alignment vertical="top"/>
    </xf>
    <xf numFmtId="187" fontId="17" fillId="2" borderId="47" xfId="1" applyNumberFormat="1" applyFont="1" applyFill="1" applyBorder="1" applyAlignment="1">
      <alignment vertical="top"/>
    </xf>
    <xf numFmtId="187" fontId="17" fillId="2" borderId="39" xfId="1" applyNumberFormat="1" applyFont="1" applyFill="1" applyBorder="1" applyAlignment="1">
      <alignment horizontal="right" vertical="center"/>
    </xf>
    <xf numFmtId="187" fontId="17" fillId="2" borderId="39" xfId="1" applyNumberFormat="1" applyFont="1" applyFill="1" applyBorder="1" applyAlignment="1">
      <alignment horizontal="center" vertical="center"/>
    </xf>
    <xf numFmtId="187" fontId="4" fillId="2" borderId="17" xfId="1" applyNumberFormat="1" applyFont="1" applyFill="1" applyBorder="1" applyAlignment="1">
      <alignment horizontal="center"/>
    </xf>
    <xf numFmtId="0" fontId="5" fillId="2" borderId="21" xfId="0" applyFont="1" applyFill="1" applyBorder="1" applyAlignment="1">
      <alignment horizontal="left"/>
    </xf>
    <xf numFmtId="188" fontId="5" fillId="2" borderId="21" xfId="1" applyNumberFormat="1" applyFont="1" applyFill="1" applyBorder="1"/>
    <xf numFmtId="0" fontId="17" fillId="2" borderId="39" xfId="0" applyFont="1" applyFill="1" applyBorder="1" applyAlignment="1">
      <alignment horizontal="center" vertical="center"/>
    </xf>
    <xf numFmtId="0" fontId="5" fillId="2" borderId="21" xfId="2" applyFont="1" applyFill="1" applyBorder="1"/>
    <xf numFmtId="190" fontId="17" fillId="2" borderId="19" xfId="0" applyNumberFormat="1" applyFont="1" applyFill="1" applyBorder="1" applyAlignment="1">
      <alignment vertical="center"/>
    </xf>
    <xf numFmtId="187" fontId="17" fillId="2" borderId="16" xfId="1" applyNumberFormat="1" applyFont="1" applyFill="1" applyBorder="1" applyAlignment="1">
      <alignment vertical="center" wrapText="1"/>
    </xf>
    <xf numFmtId="0" fontId="17" fillId="2" borderId="15" xfId="0" applyFont="1" applyFill="1" applyBorder="1" applyAlignment="1">
      <alignment vertical="top"/>
    </xf>
    <xf numFmtId="0" fontId="17" fillId="2" borderId="15" xfId="0" quotePrefix="1" applyFont="1" applyFill="1" applyBorder="1" applyAlignment="1">
      <alignment vertical="top"/>
    </xf>
    <xf numFmtId="187" fontId="17" fillId="2" borderId="15" xfId="0" quotePrefix="1" applyNumberFormat="1" applyFont="1" applyFill="1" applyBorder="1" applyAlignment="1">
      <alignment vertical="top"/>
    </xf>
    <xf numFmtId="187" fontId="17" fillId="2" borderId="15" xfId="1" applyNumberFormat="1" applyFont="1" applyFill="1" applyBorder="1" applyAlignment="1">
      <alignment vertical="top"/>
    </xf>
    <xf numFmtId="187" fontId="17" fillId="2" borderId="15" xfId="1" quotePrefix="1" applyNumberFormat="1" applyFont="1" applyFill="1" applyBorder="1" applyAlignment="1">
      <alignment vertical="top"/>
    </xf>
    <xf numFmtId="0" fontId="17" fillId="2" borderId="15" xfId="0" quotePrefix="1" applyFont="1" applyFill="1" applyBorder="1" applyAlignment="1">
      <alignment vertical="top" wrapText="1"/>
    </xf>
    <xf numFmtId="0" fontId="4" fillId="2" borderId="17" xfId="2" applyFont="1" applyFill="1" applyBorder="1"/>
    <xf numFmtId="187" fontId="4" fillId="2" borderId="17" xfId="1" applyNumberFormat="1" applyFont="1" applyFill="1" applyBorder="1"/>
    <xf numFmtId="187" fontId="17" fillId="2" borderId="15" xfId="1" applyNumberFormat="1" applyFont="1" applyFill="1" applyBorder="1" applyAlignment="1">
      <alignment horizontal="center" vertical="top"/>
    </xf>
    <xf numFmtId="0" fontId="17" fillId="2" borderId="15" xfId="0" quotePrefix="1" applyFont="1" applyFill="1" applyBorder="1" applyAlignment="1">
      <alignment horizontal="center" vertical="top"/>
    </xf>
    <xf numFmtId="187" fontId="5" fillId="2" borderId="15" xfId="1" applyNumberFormat="1" applyFont="1" applyFill="1" applyBorder="1" applyAlignment="1">
      <alignment vertical="top"/>
    </xf>
    <xf numFmtId="187" fontId="5" fillId="2" borderId="15" xfId="1" applyNumberFormat="1" applyFont="1" applyFill="1" applyBorder="1" applyAlignment="1">
      <alignment horizontal="center" vertical="top"/>
    </xf>
    <xf numFmtId="0" fontId="17" fillId="2" borderId="16" xfId="0" quotePrefix="1" applyFont="1" applyFill="1" applyBorder="1" applyAlignment="1">
      <alignment horizontal="left" vertical="top" wrapText="1"/>
    </xf>
    <xf numFmtId="0" fontId="17" fillId="2" borderId="22" xfId="0" applyFont="1" applyFill="1" applyBorder="1" applyAlignment="1">
      <alignment horizontal="left"/>
    </xf>
    <xf numFmtId="0" fontId="17" fillId="2" borderId="16" xfId="0" quotePrefix="1" applyFont="1" applyFill="1" applyBorder="1" applyAlignment="1">
      <alignment horizontal="left" vertical="center"/>
    </xf>
    <xf numFmtId="187" fontId="17" fillId="2" borderId="39" xfId="1" applyNumberFormat="1" applyFont="1" applyFill="1" applyBorder="1" applyAlignment="1">
      <alignment vertical="top"/>
    </xf>
    <xf numFmtId="0" fontId="17" fillId="2" borderId="39" xfId="0" applyFont="1" applyFill="1" applyBorder="1" applyAlignment="1">
      <alignment vertical="top"/>
    </xf>
    <xf numFmtId="0" fontId="5" fillId="2" borderId="39" xfId="0" applyFont="1" applyFill="1" applyBorder="1" applyAlignment="1">
      <alignment vertical="top"/>
    </xf>
    <xf numFmtId="187" fontId="17" fillId="2" borderId="39" xfId="1" quotePrefix="1" applyNumberFormat="1" applyFont="1" applyFill="1" applyBorder="1" applyAlignment="1">
      <alignment vertical="top"/>
    </xf>
    <xf numFmtId="43" fontId="17" fillId="2" borderId="39" xfId="1" quotePrefix="1" applyFont="1" applyFill="1" applyBorder="1" applyAlignment="1">
      <alignment vertical="top"/>
    </xf>
    <xf numFmtId="49" fontId="17" fillId="2" borderId="39" xfId="0" applyNumberFormat="1" applyFont="1" applyFill="1" applyBorder="1" applyAlignment="1">
      <alignment vertical="top"/>
    </xf>
    <xf numFmtId="0" fontId="17" fillId="2" borderId="39" xfId="0" applyFont="1" applyFill="1" applyBorder="1" applyAlignment="1">
      <alignment vertical="top" wrapText="1"/>
    </xf>
    <xf numFmtId="187" fontId="17" fillId="2" borderId="36" xfId="1" applyNumberFormat="1" applyFont="1" applyFill="1" applyBorder="1" applyAlignment="1">
      <alignment horizontal="center" vertical="center"/>
    </xf>
    <xf numFmtId="0" fontId="5" fillId="2" borderId="31" xfId="0" applyFont="1" applyFill="1" applyBorder="1"/>
    <xf numFmtId="187" fontId="17" fillId="2" borderId="39" xfId="1" applyNumberFormat="1" applyFont="1" applyFill="1" applyBorder="1" applyAlignment="1">
      <alignment horizontal="center" vertical="top"/>
    </xf>
    <xf numFmtId="187" fontId="5" fillId="2" borderId="8" xfId="0" applyNumberFormat="1" applyFont="1" applyFill="1" applyBorder="1" applyAlignment="1">
      <alignment horizontal="center"/>
    </xf>
    <xf numFmtId="0" fontId="5" fillId="2" borderId="15" xfId="0" applyFont="1" applyFill="1" applyBorder="1" applyAlignment="1">
      <alignment horizontal="right" vertical="center"/>
    </xf>
    <xf numFmtId="189" fontId="17" fillId="2" borderId="19" xfId="1" applyNumberFormat="1" applyFont="1" applyFill="1" applyBorder="1" applyAlignment="1">
      <alignment horizontal="right" vertical="top"/>
    </xf>
    <xf numFmtId="187" fontId="5" fillId="2" borderId="16" xfId="1" quotePrefix="1" applyNumberFormat="1" applyFont="1" applyFill="1" applyBorder="1" applyAlignment="1">
      <alignment horizontal="right" vertical="center"/>
    </xf>
    <xf numFmtId="190" fontId="17" fillId="2" borderId="19" xfId="0" applyNumberFormat="1" applyFont="1" applyFill="1" applyBorder="1" applyAlignment="1">
      <alignment horizontal="right" vertical="top"/>
    </xf>
    <xf numFmtId="0" fontId="5" fillId="2" borderId="48" xfId="0" applyFont="1" applyFill="1" applyBorder="1" applyAlignment="1">
      <alignment vertical="top" wrapText="1"/>
    </xf>
    <xf numFmtId="187" fontId="5" fillId="2" borderId="18" xfId="1" applyNumberFormat="1" applyFont="1" applyFill="1" applyBorder="1" applyAlignment="1">
      <alignment vertical="center"/>
    </xf>
    <xf numFmtId="187" fontId="5" fillId="2" borderId="8" xfId="0" quotePrefix="1" applyNumberFormat="1" applyFont="1" applyFill="1" applyBorder="1" applyAlignment="1">
      <alignment horizontal="center" vertical="center"/>
    </xf>
    <xf numFmtId="0" fontId="5" fillId="2" borderId="19" xfId="2" applyFont="1" applyFill="1" applyBorder="1"/>
    <xf numFmtId="190" fontId="17" fillId="2" borderId="19" xfId="2" applyNumberFormat="1" applyFont="1" applyFill="1" applyBorder="1" applyAlignment="1">
      <alignment horizontal="right" vertical="center"/>
    </xf>
    <xf numFmtId="190" fontId="17" fillId="2" borderId="19" xfId="2" applyNumberFormat="1" applyFont="1" applyFill="1" applyBorder="1" applyAlignment="1">
      <alignment horizontal="left" vertical="center"/>
    </xf>
    <xf numFmtId="190" fontId="5" fillId="2" borderId="23" xfId="2" applyNumberFormat="1" applyFont="1" applyFill="1" applyBorder="1" applyAlignment="1">
      <alignment horizontal="center" vertical="center"/>
    </xf>
    <xf numFmtId="0" fontId="5" fillId="2" borderId="15" xfId="0" quotePrefix="1" applyFont="1" applyFill="1" applyBorder="1" applyAlignment="1">
      <alignment vertical="top"/>
    </xf>
    <xf numFmtId="0" fontId="5" fillId="2" borderId="15" xfId="0" quotePrefix="1" applyFont="1" applyFill="1" applyBorder="1" applyAlignment="1">
      <alignment horizontal="center" vertical="top"/>
    </xf>
    <xf numFmtId="190" fontId="4" fillId="2" borderId="49" xfId="2" applyNumberFormat="1" applyFont="1" applyFill="1" applyBorder="1" applyAlignment="1">
      <alignment horizontal="center" vertical="center"/>
    </xf>
    <xf numFmtId="187" fontId="12" fillId="2" borderId="17" xfId="0" applyNumberFormat="1" applyFont="1" applyFill="1" applyBorder="1" applyAlignment="1">
      <alignment horizontal="right"/>
    </xf>
    <xf numFmtId="0" fontId="4" fillId="2" borderId="17" xfId="0" quotePrefix="1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right"/>
    </xf>
    <xf numFmtId="0" fontId="6" fillId="0" borderId="21" xfId="0" applyFont="1" applyBorder="1" applyAlignment="1">
      <alignment horizontal="center" vertical="center"/>
    </xf>
    <xf numFmtId="190" fontId="17" fillId="2" borderId="19" xfId="0" applyNumberFormat="1" applyFont="1" applyFill="1" applyBorder="1" applyAlignment="1">
      <alignment horizontal="left" vertical="top" wrapText="1"/>
    </xf>
    <xf numFmtId="187" fontId="23" fillId="0" borderId="21" xfId="1" applyNumberFormat="1" applyFont="1" applyBorder="1" applyAlignment="1">
      <alignment horizontal="left" vertical="center" wrapText="1"/>
    </xf>
    <xf numFmtId="0" fontId="5" fillId="2" borderId="15" xfId="0" applyFont="1" applyFill="1" applyBorder="1" applyAlignment="1">
      <alignment vertical="top"/>
    </xf>
    <xf numFmtId="187" fontId="5" fillId="2" borderId="15" xfId="1" quotePrefix="1" applyNumberFormat="1" applyFont="1" applyFill="1" applyBorder="1" applyAlignment="1">
      <alignment vertical="top"/>
    </xf>
    <xf numFmtId="187" fontId="15" fillId="2" borderId="15" xfId="1" quotePrefix="1" applyNumberFormat="1" applyFont="1" applyFill="1" applyBorder="1" applyAlignment="1">
      <alignment vertical="top"/>
    </xf>
    <xf numFmtId="187" fontId="17" fillId="2" borderId="15" xfId="1" quotePrefix="1" applyNumberFormat="1" applyFont="1" applyFill="1" applyBorder="1" applyAlignment="1">
      <alignment vertical="top" wrapText="1"/>
    </xf>
    <xf numFmtId="188" fontId="17" fillId="2" borderId="16" xfId="1" applyNumberFormat="1" applyFont="1" applyFill="1" applyBorder="1" applyAlignment="1">
      <alignment vertical="top"/>
    </xf>
    <xf numFmtId="187" fontId="6" fillId="0" borderId="45" xfId="1" quotePrefix="1" applyNumberFormat="1" applyFont="1" applyBorder="1" applyAlignment="1">
      <alignment horizontal="center" vertical="center"/>
    </xf>
    <xf numFmtId="187" fontId="6" fillId="0" borderId="1" xfId="1" quotePrefix="1" applyNumberFormat="1" applyFont="1" applyBorder="1" applyAlignment="1">
      <alignment horizontal="center" vertical="center"/>
    </xf>
    <xf numFmtId="187" fontId="6" fillId="0" borderId="16" xfId="1" quotePrefix="1" applyNumberFormat="1" applyFont="1" applyBorder="1" applyAlignment="1">
      <alignment horizontal="center" vertical="center"/>
    </xf>
    <xf numFmtId="187" fontId="6" fillId="0" borderId="16" xfId="1" quotePrefix="1" applyNumberFormat="1" applyFont="1" applyBorder="1" applyAlignment="1">
      <alignment horizontal="center" vertical="top"/>
    </xf>
    <xf numFmtId="187" fontId="5" fillId="2" borderId="15" xfId="1" applyNumberFormat="1" applyFont="1" applyFill="1" applyBorder="1"/>
    <xf numFmtId="187" fontId="5" fillId="0" borderId="21" xfId="1" applyNumberFormat="1" applyFont="1" applyBorder="1" applyAlignment="1">
      <alignment vertical="center"/>
    </xf>
    <xf numFmtId="0" fontId="17" fillId="2" borderId="16" xfId="2" applyFont="1" applyFill="1" applyBorder="1" applyAlignment="1">
      <alignment horizontal="left" vertical="top" wrapText="1"/>
    </xf>
    <xf numFmtId="0" fontId="5" fillId="2" borderId="19" xfId="0" applyFont="1" applyFill="1" applyBorder="1" applyAlignment="1">
      <alignment horizontal="left" vertical="center" wrapText="1"/>
    </xf>
    <xf numFmtId="0" fontId="5" fillId="2" borderId="16" xfId="0" quotePrefix="1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top"/>
    </xf>
    <xf numFmtId="187" fontId="17" fillId="2" borderId="16" xfId="3" applyNumberFormat="1" applyFont="1" applyFill="1" applyBorder="1" applyAlignment="1">
      <alignment vertical="top" wrapText="1"/>
    </xf>
    <xf numFmtId="190" fontId="5" fillId="2" borderId="19" xfId="0" applyNumberFormat="1" applyFont="1" applyFill="1" applyBorder="1" applyAlignment="1">
      <alignment horizontal="left" vertical="top" wrapText="1"/>
    </xf>
    <xf numFmtId="188" fontId="5" fillId="2" borderId="19" xfId="0" applyNumberFormat="1" applyFont="1" applyFill="1" applyBorder="1" applyAlignment="1">
      <alignment horizontal="center" vertical="top"/>
    </xf>
    <xf numFmtId="187" fontId="19" fillId="0" borderId="24" xfId="1" applyNumberFormat="1" applyFont="1" applyBorder="1" applyAlignment="1">
      <alignment vertical="top"/>
    </xf>
    <xf numFmtId="190" fontId="17" fillId="0" borderId="37" xfId="0" applyNumberFormat="1" applyFont="1" applyBorder="1" applyAlignment="1">
      <alignment vertical="top" wrapText="1"/>
    </xf>
    <xf numFmtId="0" fontId="17" fillId="0" borderId="8" xfId="2" applyFont="1" applyBorder="1" applyAlignment="1">
      <alignment vertical="top"/>
    </xf>
    <xf numFmtId="190" fontId="17" fillId="0" borderId="24" xfId="0" applyNumberFormat="1" applyFont="1" applyBorder="1" applyAlignment="1">
      <alignment vertical="top" wrapText="1"/>
    </xf>
    <xf numFmtId="43" fontId="5" fillId="0" borderId="8" xfId="1" quotePrefix="1" applyFont="1" applyBorder="1" applyAlignment="1">
      <alignment horizontal="center" vertical="top"/>
    </xf>
    <xf numFmtId="43" fontId="17" fillId="0" borderId="24" xfId="1" applyFont="1" applyBorder="1" applyAlignment="1">
      <alignment horizontal="center" vertical="top"/>
    </xf>
    <xf numFmtId="187" fontId="6" fillId="2" borderId="15" xfId="1" quotePrefix="1" applyNumberFormat="1" applyFont="1" applyFill="1" applyBorder="1" applyAlignment="1">
      <alignment horizontal="center" vertical="top"/>
    </xf>
    <xf numFmtId="0" fontId="17" fillId="2" borderId="1" xfId="0" quotePrefix="1" applyFont="1" applyFill="1" applyBorder="1" applyAlignment="1">
      <alignment horizontal="center" vertical="top"/>
    </xf>
    <xf numFmtId="0" fontId="17" fillId="0" borderId="24" xfId="0" applyFont="1" applyBorder="1" applyAlignment="1">
      <alignment horizontal="center" vertical="top"/>
    </xf>
    <xf numFmtId="0" fontId="6" fillId="2" borderId="15" xfId="0" applyFont="1" applyFill="1" applyBorder="1" applyAlignment="1">
      <alignment horizontal="center" vertical="top"/>
    </xf>
    <xf numFmtId="187" fontId="6" fillId="2" borderId="15" xfId="1" applyNumberFormat="1" applyFont="1" applyFill="1" applyBorder="1" applyAlignment="1">
      <alignment horizontal="center" vertical="top"/>
    </xf>
    <xf numFmtId="0" fontId="11" fillId="2" borderId="16" xfId="0" applyFont="1" applyFill="1" applyBorder="1" applyAlignment="1">
      <alignment horizontal="center"/>
    </xf>
    <xf numFmtId="0" fontId="11" fillId="2" borderId="39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 vertical="top"/>
    </xf>
    <xf numFmtId="187" fontId="6" fillId="2" borderId="19" xfId="1" applyNumberFormat="1" applyFont="1" applyFill="1" applyBorder="1"/>
    <xf numFmtId="187" fontId="11" fillId="2" borderId="16" xfId="1" applyNumberFormat="1" applyFont="1" applyFill="1" applyBorder="1"/>
    <xf numFmtId="187" fontId="26" fillId="2" borderId="15" xfId="1" quotePrefix="1" applyNumberFormat="1" applyFont="1" applyFill="1" applyBorder="1" applyAlignment="1">
      <alignment horizontal="center" vertical="top"/>
    </xf>
    <xf numFmtId="190" fontId="26" fillId="2" borderId="19" xfId="0" applyNumberFormat="1" applyFont="1" applyFill="1" applyBorder="1" applyAlignment="1">
      <alignment horizontal="center" vertical="top"/>
    </xf>
    <xf numFmtId="0" fontId="26" fillId="2" borderId="22" xfId="0" applyFont="1" applyFill="1" applyBorder="1" applyAlignment="1">
      <alignment horizontal="center" vertical="top"/>
    </xf>
    <xf numFmtId="0" fontId="23" fillId="2" borderId="16" xfId="0" applyFont="1" applyFill="1" applyBorder="1" applyAlignment="1">
      <alignment vertical="top"/>
    </xf>
    <xf numFmtId="0" fontId="23" fillId="2" borderId="16" xfId="2" applyFont="1" applyFill="1" applyBorder="1" applyAlignment="1">
      <alignment vertical="top"/>
    </xf>
    <xf numFmtId="0" fontId="26" fillId="2" borderId="16" xfId="0" applyFont="1" applyFill="1" applyBorder="1" applyAlignment="1">
      <alignment horizontal="center"/>
    </xf>
    <xf numFmtId="0" fontId="26" fillId="2" borderId="19" xfId="0" applyFont="1" applyFill="1" applyBorder="1" applyAlignment="1">
      <alignment horizontal="right" vertical="center"/>
    </xf>
    <xf numFmtId="1" fontId="23" fillId="2" borderId="16" xfId="0" applyNumberFormat="1" applyFont="1" applyFill="1" applyBorder="1" applyAlignment="1">
      <alignment horizontal="right" vertical="center"/>
    </xf>
    <xf numFmtId="0" fontId="26" fillId="2" borderId="15" xfId="0" applyFont="1" applyFill="1" applyBorder="1" applyAlignment="1">
      <alignment horizontal="left" vertical="top"/>
    </xf>
    <xf numFmtId="187" fontId="26" fillId="2" borderId="15" xfId="1" applyNumberFormat="1" applyFont="1" applyFill="1" applyBorder="1" applyAlignment="1">
      <alignment horizontal="left" vertical="top"/>
    </xf>
    <xf numFmtId="0" fontId="26" fillId="2" borderId="21" xfId="0" applyFont="1" applyFill="1" applyBorder="1" applyAlignment="1">
      <alignment horizontal="left"/>
    </xf>
    <xf numFmtId="0" fontId="26" fillId="2" borderId="16" xfId="0" applyFont="1" applyFill="1" applyBorder="1" applyAlignment="1">
      <alignment horizontal="left" vertical="top"/>
    </xf>
    <xf numFmtId="0" fontId="26" fillId="2" borderId="19" xfId="0" applyFont="1" applyFill="1" applyBorder="1" applyAlignment="1">
      <alignment horizontal="left" vertical="top"/>
    </xf>
    <xf numFmtId="0" fontId="23" fillId="2" borderId="19" xfId="0" applyFont="1" applyFill="1" applyBorder="1" applyAlignment="1">
      <alignment horizontal="left" vertical="top"/>
    </xf>
    <xf numFmtId="0" fontId="23" fillId="2" borderId="16" xfId="0" applyFont="1" applyFill="1" applyBorder="1" applyAlignment="1">
      <alignment horizontal="left" vertical="center"/>
    </xf>
    <xf numFmtId="0" fontId="23" fillId="0" borderId="23" xfId="0" applyFont="1" applyBorder="1" applyAlignment="1">
      <alignment horizontal="left" vertical="top"/>
    </xf>
    <xf numFmtId="0" fontId="26" fillId="2" borderId="21" xfId="0" applyFont="1" applyFill="1" applyBorder="1" applyAlignment="1">
      <alignment horizontal="center"/>
    </xf>
    <xf numFmtId="187" fontId="26" fillId="2" borderId="16" xfId="1" quotePrefix="1" applyNumberFormat="1" applyFont="1" applyFill="1" applyBorder="1" applyAlignment="1">
      <alignment horizontal="center" vertical="top"/>
    </xf>
    <xf numFmtId="187" fontId="23" fillId="2" borderId="16" xfId="1" quotePrefix="1" applyNumberFormat="1" applyFont="1" applyFill="1" applyBorder="1" applyAlignment="1">
      <alignment horizontal="center" vertical="top"/>
    </xf>
    <xf numFmtId="187" fontId="8" fillId="2" borderId="17" xfId="0" applyNumberFormat="1" applyFont="1" applyFill="1" applyBorder="1"/>
    <xf numFmtId="1" fontId="4" fillId="2" borderId="17" xfId="0" applyNumberFormat="1" applyFont="1" applyFill="1" applyBorder="1" applyAlignment="1">
      <alignment horizontal="right"/>
    </xf>
    <xf numFmtId="187" fontId="4" fillId="2" borderId="17" xfId="1" applyNumberFormat="1" applyFont="1" applyFill="1" applyBorder="1" applyAlignment="1">
      <alignment horizontal="right"/>
    </xf>
    <xf numFmtId="1" fontId="4" fillId="2" borderId="17" xfId="0" applyNumberFormat="1" applyFont="1" applyFill="1" applyBorder="1"/>
    <xf numFmtId="1" fontId="5" fillId="2" borderId="16" xfId="0" applyNumberFormat="1" applyFont="1" applyFill="1" applyBorder="1" applyAlignment="1">
      <alignment vertical="top"/>
    </xf>
    <xf numFmtId="187" fontId="4" fillId="2" borderId="17" xfId="1" applyNumberFormat="1" applyFont="1" applyFill="1" applyBorder="1" applyAlignment="1">
      <alignment vertical="center"/>
    </xf>
    <xf numFmtId="1" fontId="5" fillId="2" borderId="15" xfId="1" quotePrefix="1" applyNumberFormat="1" applyFont="1" applyFill="1" applyBorder="1" applyAlignment="1">
      <alignment horizontal="right" vertical="center"/>
    </xf>
    <xf numFmtId="187" fontId="4" fillId="2" borderId="17" xfId="1" applyNumberFormat="1" applyFont="1" applyFill="1" applyBorder="1" applyAlignment="1">
      <alignment horizontal="left" vertical="center"/>
    </xf>
    <xf numFmtId="187" fontId="25" fillId="2" borderId="17" xfId="1" applyNumberFormat="1" applyFont="1" applyFill="1" applyBorder="1" applyAlignment="1">
      <alignment horizontal="left" vertical="center"/>
    </xf>
    <xf numFmtId="1" fontId="17" fillId="2" borderId="15" xfId="1" quotePrefix="1" applyNumberFormat="1" applyFont="1" applyFill="1" applyBorder="1" applyAlignment="1">
      <alignment horizontal="right" vertical="center"/>
    </xf>
    <xf numFmtId="49" fontId="17" fillId="2" borderId="16" xfId="1" applyNumberFormat="1" applyFont="1" applyFill="1" applyBorder="1" applyAlignment="1">
      <alignment vertical="top" wrapText="1"/>
    </xf>
    <xf numFmtId="43" fontId="4" fillId="2" borderId="17" xfId="0" applyNumberFormat="1" applyFont="1" applyFill="1" applyBorder="1"/>
    <xf numFmtId="187" fontId="12" fillId="2" borderId="17" xfId="1" applyNumberFormat="1" applyFont="1" applyFill="1" applyBorder="1" applyAlignment="1">
      <alignment horizontal="left" vertical="center"/>
    </xf>
    <xf numFmtId="187" fontId="6" fillId="2" borderId="19" xfId="1" applyNumberFormat="1" applyFont="1" applyFill="1" applyBorder="1" applyAlignment="1">
      <alignment vertical="top"/>
    </xf>
    <xf numFmtId="1" fontId="6" fillId="2" borderId="16" xfId="0" applyNumberFormat="1" applyFont="1" applyFill="1" applyBorder="1" applyAlignment="1">
      <alignment horizontal="right" vertical="top"/>
    </xf>
    <xf numFmtId="0" fontId="6" fillId="2" borderId="16" xfId="0" applyFont="1" applyFill="1" applyBorder="1" applyAlignment="1">
      <alignment vertical="top"/>
    </xf>
    <xf numFmtId="187" fontId="11" fillId="2" borderId="16" xfId="1" quotePrefix="1" applyNumberFormat="1" applyFont="1" applyFill="1" applyBorder="1" applyAlignment="1">
      <alignment vertical="top"/>
    </xf>
    <xf numFmtId="49" fontId="11" fillId="2" borderId="16" xfId="0" applyNumberFormat="1" applyFont="1" applyFill="1" applyBorder="1" applyAlignment="1">
      <alignment vertical="top"/>
    </xf>
    <xf numFmtId="187" fontId="5" fillId="2" borderId="16" xfId="1" applyNumberFormat="1" applyFont="1" applyFill="1" applyBorder="1" applyAlignment="1">
      <alignment horizontal="center"/>
    </xf>
    <xf numFmtId="43" fontId="5" fillId="2" borderId="16" xfId="1" applyFont="1" applyFill="1" applyBorder="1" applyAlignment="1">
      <alignment vertical="top"/>
    </xf>
    <xf numFmtId="187" fontId="5" fillId="2" borderId="19" xfId="1" applyNumberFormat="1" applyFont="1" applyFill="1" applyBorder="1" applyAlignment="1">
      <alignment horizontal="center" vertical="center"/>
    </xf>
    <xf numFmtId="187" fontId="5" fillId="2" borderId="19" xfId="1" applyNumberFormat="1" applyFont="1" applyFill="1" applyBorder="1" applyAlignment="1">
      <alignment horizontal="center" vertical="top"/>
    </xf>
    <xf numFmtId="187" fontId="5" fillId="2" borderId="19" xfId="1" applyNumberFormat="1" applyFont="1" applyFill="1" applyBorder="1" applyAlignment="1">
      <alignment horizontal="center"/>
    </xf>
    <xf numFmtId="187" fontId="23" fillId="2" borderId="16" xfId="1" applyNumberFormat="1" applyFont="1" applyFill="1" applyBorder="1" applyAlignment="1">
      <alignment horizontal="center" vertical="top"/>
    </xf>
    <xf numFmtId="190" fontId="26" fillId="2" borderId="36" xfId="0" applyNumberFormat="1" applyFont="1" applyFill="1" applyBorder="1" applyAlignment="1">
      <alignment horizontal="left" vertical="center"/>
    </xf>
    <xf numFmtId="0" fontId="26" fillId="2" borderId="51" xfId="0" applyFont="1" applyFill="1" applyBorder="1" applyAlignment="1">
      <alignment horizontal="left"/>
    </xf>
    <xf numFmtId="190" fontId="23" fillId="2" borderId="51" xfId="0" applyNumberFormat="1" applyFont="1" applyFill="1" applyBorder="1" applyAlignment="1">
      <alignment horizontal="center" vertical="center"/>
    </xf>
    <xf numFmtId="0" fontId="6" fillId="2" borderId="51" xfId="0" applyFont="1" applyFill="1" applyBorder="1" applyAlignment="1">
      <alignment horizontal="left" vertical="center"/>
    </xf>
    <xf numFmtId="0" fontId="5" fillId="2" borderId="51" xfId="0" applyFont="1" applyFill="1" applyBorder="1" applyAlignment="1">
      <alignment horizontal="left"/>
    </xf>
    <xf numFmtId="190" fontId="11" fillId="2" borderId="51" xfId="0" applyNumberFormat="1" applyFont="1" applyFill="1" applyBorder="1" applyAlignment="1">
      <alignment horizontal="center" vertical="center"/>
    </xf>
    <xf numFmtId="0" fontId="5" fillId="2" borderId="51" xfId="0" applyFont="1" applyFill="1" applyBorder="1"/>
    <xf numFmtId="0" fontId="6" fillId="2" borderId="51" xfId="0" applyFont="1" applyFill="1" applyBorder="1"/>
    <xf numFmtId="190" fontId="23" fillId="2" borderId="51" xfId="0" applyNumberFormat="1" applyFont="1" applyFill="1" applyBorder="1" applyAlignment="1">
      <alignment horizontal="left" vertical="center"/>
    </xf>
    <xf numFmtId="0" fontId="6" fillId="2" borderId="18" xfId="0" applyFont="1" applyFill="1" applyBorder="1"/>
    <xf numFmtId="0" fontId="12" fillId="2" borderId="1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vertical="center"/>
    </xf>
    <xf numFmtId="49" fontId="12" fillId="2" borderId="17" xfId="0" applyNumberFormat="1" applyFont="1" applyFill="1" applyBorder="1" applyAlignment="1">
      <alignment horizontal="center" vertical="center"/>
    </xf>
    <xf numFmtId="187" fontId="23" fillId="2" borderId="36" xfId="1" applyNumberFormat="1" applyFont="1" applyFill="1" applyBorder="1" applyAlignment="1">
      <alignment horizontal="right" vertical="center"/>
    </xf>
    <xf numFmtId="187" fontId="23" fillId="2" borderId="36" xfId="1" applyNumberFormat="1" applyFont="1" applyFill="1" applyBorder="1" applyAlignment="1">
      <alignment horizontal="center" vertical="center"/>
    </xf>
    <xf numFmtId="187" fontId="23" fillId="2" borderId="15" xfId="1" applyNumberFormat="1" applyFont="1" applyFill="1" applyBorder="1" applyAlignment="1">
      <alignment horizontal="center" vertical="top"/>
    </xf>
    <xf numFmtId="49" fontId="23" fillId="2" borderId="36" xfId="0" applyNumberFormat="1" applyFont="1" applyFill="1" applyBorder="1" applyAlignment="1">
      <alignment horizontal="center" vertical="center"/>
    </xf>
    <xf numFmtId="0" fontId="23" fillId="2" borderId="36" xfId="0" applyFont="1" applyFill="1" applyBorder="1" applyAlignment="1">
      <alignment horizontal="right" vertical="center"/>
    </xf>
    <xf numFmtId="190" fontId="23" fillId="2" borderId="36" xfId="0" applyNumberFormat="1" applyFont="1" applyFill="1" applyBorder="1" applyAlignment="1">
      <alignment horizontal="center" vertical="center"/>
    </xf>
    <xf numFmtId="187" fontId="23" fillId="2" borderId="15" xfId="1" applyNumberFormat="1" applyFont="1" applyFill="1" applyBorder="1" applyAlignment="1">
      <alignment horizontal="right" vertical="top"/>
    </xf>
    <xf numFmtId="187" fontId="23" fillId="2" borderId="15" xfId="1" applyNumberFormat="1" applyFont="1" applyFill="1" applyBorder="1" applyAlignment="1">
      <alignment vertical="top"/>
    </xf>
    <xf numFmtId="0" fontId="23" fillId="2" borderId="15" xfId="0" quotePrefix="1" applyFont="1" applyFill="1" applyBorder="1" applyAlignment="1">
      <alignment horizontal="left" wrapText="1"/>
    </xf>
    <xf numFmtId="49" fontId="23" fillId="2" borderId="36" xfId="0" applyNumberFormat="1" applyFont="1" applyFill="1" applyBorder="1" applyAlignment="1">
      <alignment horizontal="center" vertical="top"/>
    </xf>
    <xf numFmtId="0" fontId="23" fillId="2" borderId="16" xfId="0" quotePrefix="1" applyFont="1" applyFill="1" applyBorder="1" applyAlignment="1">
      <alignment vertical="top" wrapText="1"/>
    </xf>
    <xf numFmtId="187" fontId="23" fillId="2" borderId="16" xfId="1" applyNumberFormat="1" applyFont="1" applyFill="1" applyBorder="1" applyAlignment="1">
      <alignment horizontal="left" vertical="top"/>
    </xf>
    <xf numFmtId="187" fontId="23" fillId="2" borderId="16" xfId="1" applyNumberFormat="1" applyFont="1" applyFill="1" applyBorder="1" applyAlignment="1">
      <alignment horizontal="right" vertical="top"/>
    </xf>
    <xf numFmtId="188" fontId="23" fillId="2" borderId="16" xfId="1" applyNumberFormat="1" applyFont="1" applyFill="1" applyBorder="1" applyAlignment="1">
      <alignment horizontal="left" vertical="top"/>
    </xf>
    <xf numFmtId="187" fontId="23" fillId="2" borderId="16" xfId="1" applyNumberFormat="1" applyFont="1" applyFill="1" applyBorder="1" applyAlignment="1">
      <alignment horizontal="right" vertical="center"/>
    </xf>
    <xf numFmtId="43" fontId="23" fillId="2" borderId="16" xfId="1" applyFont="1" applyFill="1" applyBorder="1" applyAlignment="1">
      <alignment horizontal="center" vertical="center"/>
    </xf>
    <xf numFmtId="43" fontId="23" fillId="2" borderId="16" xfId="1" quotePrefix="1" applyFont="1" applyFill="1" applyBorder="1" applyAlignment="1">
      <alignment horizontal="center" vertical="center"/>
    </xf>
    <xf numFmtId="0" fontId="23" fillId="2" borderId="33" xfId="0" applyFont="1" applyFill="1" applyBorder="1"/>
    <xf numFmtId="0" fontId="23" fillId="2" borderId="51" xfId="0" applyFont="1" applyFill="1" applyBorder="1" applyAlignment="1">
      <alignment horizontal="left" vertical="center"/>
    </xf>
    <xf numFmtId="0" fontId="23" fillId="2" borderId="21" xfId="0" applyFont="1" applyFill="1" applyBorder="1"/>
    <xf numFmtId="0" fontId="23" fillId="2" borderId="52" xfId="0" applyFont="1" applyFill="1" applyBorder="1"/>
    <xf numFmtId="0" fontId="23" fillId="2" borderId="16" xfId="0" applyFont="1" applyFill="1" applyBorder="1"/>
    <xf numFmtId="0" fontId="23" fillId="2" borderId="8" xfId="0" applyFont="1" applyFill="1" applyBorder="1"/>
    <xf numFmtId="187" fontId="19" fillId="2" borderId="16" xfId="1" quotePrefix="1" applyNumberFormat="1" applyFont="1" applyFill="1" applyBorder="1" applyAlignment="1">
      <alignment horizontal="center" vertical="center"/>
    </xf>
    <xf numFmtId="43" fontId="11" fillId="2" borderId="16" xfId="1" quotePrefix="1" applyFont="1" applyFill="1" applyBorder="1" applyAlignment="1">
      <alignment horizontal="center" vertical="center"/>
    </xf>
    <xf numFmtId="187" fontId="23" fillId="2" borderId="16" xfId="1" applyNumberFormat="1" applyFont="1" applyFill="1" applyBorder="1" applyAlignment="1">
      <alignment vertical="top" wrapText="1"/>
    </xf>
    <xf numFmtId="3" fontId="11" fillId="2" borderId="51" xfId="0" applyNumberFormat="1" applyFont="1" applyFill="1" applyBorder="1" applyAlignment="1">
      <alignment vertical="center"/>
    </xf>
    <xf numFmtId="0" fontId="11" fillId="2" borderId="51" xfId="0" applyFont="1" applyFill="1" applyBorder="1" applyAlignment="1">
      <alignment horizontal="center" vertical="center"/>
    </xf>
    <xf numFmtId="190" fontId="11" fillId="2" borderId="51" xfId="0" applyNumberFormat="1" applyFont="1" applyFill="1" applyBorder="1" applyAlignment="1">
      <alignment horizontal="left" vertical="center" wrapText="1"/>
    </xf>
    <xf numFmtId="187" fontId="19" fillId="2" borderId="16" xfId="1" applyNumberFormat="1" applyFont="1" applyFill="1" applyBorder="1" applyAlignment="1">
      <alignment vertical="top" wrapText="1"/>
    </xf>
    <xf numFmtId="0" fontId="11" fillId="2" borderId="21" xfId="0" applyFont="1" applyFill="1" applyBorder="1"/>
    <xf numFmtId="0" fontId="11" fillId="2" borderId="21" xfId="0" applyFont="1" applyFill="1" applyBorder="1" applyAlignment="1">
      <alignment horizontal="center"/>
    </xf>
    <xf numFmtId="187" fontId="11" fillId="2" borderId="21" xfId="1" quotePrefix="1" applyNumberFormat="1" applyFont="1" applyFill="1" applyBorder="1" applyAlignment="1">
      <alignment horizontal="center" vertical="center"/>
    </xf>
    <xf numFmtId="187" fontId="11" fillId="2" borderId="16" xfId="1" applyNumberFormat="1" applyFont="1" applyFill="1" applyBorder="1" applyAlignment="1">
      <alignment horizontal="right"/>
    </xf>
    <xf numFmtId="61" fontId="11" fillId="2" borderId="51" xfId="0" applyNumberFormat="1" applyFont="1" applyFill="1" applyBorder="1"/>
    <xf numFmtId="0" fontId="11" fillId="2" borderId="51" xfId="0" applyFont="1" applyFill="1" applyBorder="1" applyAlignment="1">
      <alignment horizontal="center"/>
    </xf>
    <xf numFmtId="0" fontId="23" fillId="2" borderId="51" xfId="0" applyFont="1" applyFill="1" applyBorder="1"/>
    <xf numFmtId="191" fontId="17" fillId="2" borderId="51" xfId="0" applyNumberFormat="1" applyFont="1" applyFill="1" applyBorder="1" applyAlignment="1">
      <alignment horizontal="center"/>
    </xf>
    <xf numFmtId="187" fontId="11" fillId="2" borderId="15" xfId="1" applyNumberFormat="1" applyFont="1" applyFill="1" applyBorder="1" applyAlignment="1">
      <alignment horizontal="right"/>
    </xf>
    <xf numFmtId="187" fontId="11" fillId="2" borderId="8" xfId="1" applyNumberFormat="1" applyFont="1" applyFill="1" applyBorder="1" applyAlignment="1">
      <alignment horizontal="right"/>
    </xf>
    <xf numFmtId="0" fontId="11" fillId="2" borderId="51" xfId="0" applyFont="1" applyFill="1" applyBorder="1"/>
    <xf numFmtId="3" fontId="11" fillId="2" borderId="36" xfId="0" applyNumberFormat="1" applyFont="1" applyFill="1" applyBorder="1" applyAlignment="1">
      <alignment horizontal="right"/>
    </xf>
    <xf numFmtId="3" fontId="11" fillId="2" borderId="51" xfId="0" applyNumberFormat="1" applyFont="1" applyFill="1" applyBorder="1" applyAlignment="1">
      <alignment horizontal="right"/>
    </xf>
    <xf numFmtId="3" fontId="11" fillId="2" borderId="51" xfId="0" applyNumberFormat="1" applyFont="1" applyFill="1" applyBorder="1" applyAlignment="1">
      <alignment horizontal="center"/>
    </xf>
    <xf numFmtId="3" fontId="11" fillId="2" borderId="51" xfId="0" applyNumberFormat="1" applyFont="1" applyFill="1" applyBorder="1"/>
    <xf numFmtId="0" fontId="11" fillId="2" borderId="52" xfId="0" applyFont="1" applyFill="1" applyBorder="1" applyAlignment="1">
      <alignment horizontal="center"/>
    </xf>
    <xf numFmtId="190" fontId="11" fillId="2" borderId="33" xfId="0" applyNumberFormat="1" applyFont="1" applyFill="1" applyBorder="1" applyAlignment="1">
      <alignment horizontal="center" vertical="center"/>
    </xf>
    <xf numFmtId="0" fontId="11" fillId="2" borderId="33" xfId="0" applyFont="1" applyFill="1" applyBorder="1"/>
    <xf numFmtId="190" fontId="11" fillId="2" borderId="52" xfId="0" applyNumberFormat="1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vertical="top" wrapText="1"/>
    </xf>
    <xf numFmtId="187" fontId="17" fillId="2" borderId="15" xfId="1" applyNumberFormat="1" applyFont="1" applyFill="1" applyBorder="1" applyAlignment="1">
      <alignment vertical="top" wrapText="1"/>
    </xf>
    <xf numFmtId="0" fontId="23" fillId="2" borderId="15" xfId="0" applyFont="1" applyFill="1" applyBorder="1" applyAlignment="1">
      <alignment vertical="top" wrapText="1"/>
    </xf>
    <xf numFmtId="0" fontId="17" fillId="2" borderId="8" xfId="0" applyFont="1" applyFill="1" applyBorder="1" applyAlignment="1">
      <alignment vertical="top" wrapText="1"/>
    </xf>
    <xf numFmtId="0" fontId="17" fillId="2" borderId="16" xfId="0" applyFont="1" applyFill="1" applyBorder="1" applyAlignment="1">
      <alignment vertical="top" wrapText="1"/>
    </xf>
    <xf numFmtId="0" fontId="23" fillId="2" borderId="16" xfId="0" applyFont="1" applyFill="1" applyBorder="1" applyAlignment="1">
      <alignment vertical="top" wrapText="1"/>
    </xf>
    <xf numFmtId="187" fontId="17" fillId="2" borderId="8" xfId="1" applyNumberFormat="1" applyFont="1" applyFill="1" applyBorder="1" applyAlignment="1">
      <alignment vertical="top" wrapText="1"/>
    </xf>
    <xf numFmtId="0" fontId="23" fillId="2" borderId="8" xfId="0" applyFont="1" applyFill="1" applyBorder="1" applyAlignment="1">
      <alignment vertical="top" wrapText="1"/>
    </xf>
    <xf numFmtId="190" fontId="11" fillId="2" borderId="8" xfId="0" applyNumberFormat="1" applyFont="1" applyFill="1" applyBorder="1" applyAlignment="1">
      <alignment horizontal="center" vertical="center"/>
    </xf>
    <xf numFmtId="187" fontId="11" fillId="2" borderId="41" xfId="1" applyNumberFormat="1" applyFont="1" applyFill="1" applyBorder="1" applyAlignment="1">
      <alignment horizontal="center"/>
    </xf>
    <xf numFmtId="0" fontId="11" fillId="2" borderId="41" xfId="0" applyFont="1" applyFill="1" applyBorder="1" applyAlignment="1">
      <alignment horizontal="center"/>
    </xf>
    <xf numFmtId="187" fontId="12" fillId="2" borderId="17" xfId="1" applyNumberFormat="1" applyFont="1" applyFill="1" applyBorder="1"/>
    <xf numFmtId="0" fontId="3" fillId="2" borderId="17" xfId="0" applyFont="1" applyFill="1" applyBorder="1"/>
    <xf numFmtId="187" fontId="3" fillId="2" borderId="17" xfId="1" applyNumberFormat="1" applyFont="1" applyFill="1" applyBorder="1" applyAlignment="1">
      <alignment horizontal="center" vertical="center"/>
    </xf>
    <xf numFmtId="187" fontId="3" fillId="2" borderId="17" xfId="1" quotePrefix="1" applyNumberFormat="1" applyFont="1" applyFill="1" applyBorder="1" applyAlignment="1">
      <alignment horizontal="center" vertical="center"/>
    </xf>
    <xf numFmtId="187" fontId="12" fillId="2" borderId="17" xfId="1" quotePrefix="1" applyNumberFormat="1" applyFont="1" applyFill="1" applyBorder="1" applyAlignment="1">
      <alignment horizontal="center" vertical="center"/>
    </xf>
    <xf numFmtId="0" fontId="3" fillId="2" borderId="17" xfId="2" applyFont="1" applyFill="1" applyBorder="1" applyAlignment="1">
      <alignment horizontal="left"/>
    </xf>
    <xf numFmtId="188" fontId="12" fillId="2" borderId="17" xfId="1" applyNumberFormat="1" applyFont="1" applyFill="1" applyBorder="1"/>
    <xf numFmtId="187" fontId="12" fillId="2" borderId="17" xfId="1" applyNumberFormat="1" applyFont="1" applyFill="1" applyBorder="1" applyAlignment="1">
      <alignment horizontal="center" vertical="center"/>
    </xf>
    <xf numFmtId="190" fontId="11" fillId="2" borderId="17" xfId="0" applyNumberFormat="1" applyFont="1" applyFill="1" applyBorder="1" applyAlignment="1">
      <alignment horizontal="center" vertical="center"/>
    </xf>
    <xf numFmtId="49" fontId="17" fillId="2" borderId="11" xfId="0" applyNumberFormat="1" applyFont="1" applyFill="1" applyBorder="1"/>
    <xf numFmtId="190" fontId="23" fillId="2" borderId="52" xfId="0" applyNumberFormat="1" applyFont="1" applyFill="1" applyBorder="1" applyAlignment="1">
      <alignment vertical="center"/>
    </xf>
    <xf numFmtId="0" fontId="23" fillId="2" borderId="33" xfId="0" applyFont="1" applyFill="1" applyBorder="1" applyAlignment="1">
      <alignment horizontal="left" vertical="center"/>
    </xf>
    <xf numFmtId="0" fontId="20" fillId="2" borderId="32" xfId="0" applyFont="1" applyFill="1" applyBorder="1"/>
    <xf numFmtId="49" fontId="23" fillId="2" borderId="15" xfId="0" applyNumberFormat="1" applyFont="1" applyFill="1" applyBorder="1" applyAlignment="1">
      <alignment horizontal="center" vertical="center"/>
    </xf>
    <xf numFmtId="190" fontId="23" fillId="2" borderId="16" xfId="0" applyNumberFormat="1" applyFont="1" applyFill="1" applyBorder="1" applyAlignment="1">
      <alignment vertical="center"/>
    </xf>
    <xf numFmtId="49" fontId="23" fillId="2" borderId="16" xfId="0" applyNumberFormat="1" applyFont="1" applyFill="1" applyBorder="1" applyAlignment="1">
      <alignment horizontal="center" vertical="center"/>
    </xf>
    <xf numFmtId="0" fontId="23" fillId="2" borderId="39" xfId="0" applyFont="1" applyFill="1" applyBorder="1" applyAlignment="1">
      <alignment horizontal="left" vertical="center"/>
    </xf>
    <xf numFmtId="190" fontId="23" fillId="2" borderId="39" xfId="0" applyNumberFormat="1" applyFont="1" applyFill="1" applyBorder="1" applyAlignment="1">
      <alignment vertical="center"/>
    </xf>
    <xf numFmtId="49" fontId="23" fillId="2" borderId="39" xfId="0" applyNumberFormat="1" applyFont="1" applyFill="1" applyBorder="1" applyAlignment="1">
      <alignment horizontal="center" vertical="center"/>
    </xf>
    <xf numFmtId="190" fontId="11" fillId="2" borderId="51" xfId="0" applyNumberFormat="1" applyFont="1" applyFill="1" applyBorder="1" applyAlignment="1">
      <alignment horizontal="center" vertical="top"/>
    </xf>
    <xf numFmtId="49" fontId="5" fillId="2" borderId="16" xfId="0" applyNumberFormat="1" applyFont="1" applyFill="1" applyBorder="1" applyAlignment="1">
      <alignment vertical="top" wrapText="1"/>
    </xf>
    <xf numFmtId="187" fontId="5" fillId="2" borderId="42" xfId="1" quotePrefix="1" applyNumberFormat="1" applyFont="1" applyFill="1" applyBorder="1" applyAlignment="1">
      <alignment vertical="top"/>
    </xf>
    <xf numFmtId="187" fontId="5" fillId="2" borderId="15" xfId="0" quotePrefix="1" applyNumberFormat="1" applyFont="1" applyFill="1" applyBorder="1" applyAlignment="1">
      <alignment vertical="top"/>
    </xf>
    <xf numFmtId="0" fontId="5" fillId="2" borderId="22" xfId="0" applyFont="1" applyFill="1" applyBorder="1" applyAlignment="1">
      <alignment horizontal="right"/>
    </xf>
    <xf numFmtId="190" fontId="5" fillId="2" borderId="19" xfId="0" applyNumberFormat="1" applyFont="1" applyFill="1" applyBorder="1" applyAlignment="1">
      <alignment vertical="top"/>
    </xf>
    <xf numFmtId="190" fontId="17" fillId="2" borderId="19" xfId="0" applyNumberFormat="1" applyFont="1" applyFill="1" applyBorder="1" applyAlignment="1">
      <alignment vertical="top" wrapText="1"/>
    </xf>
    <xf numFmtId="0" fontId="12" fillId="2" borderId="53" xfId="0" applyFont="1" applyFill="1" applyBorder="1" applyAlignment="1">
      <alignment horizontal="center" vertical="top"/>
    </xf>
    <xf numFmtId="0" fontId="17" fillId="2" borderId="16" xfId="0" applyFont="1" applyFill="1" applyBorder="1" applyAlignment="1">
      <alignment horizontal="right" vertical="top"/>
    </xf>
    <xf numFmtId="0" fontId="17" fillId="2" borderId="19" xfId="0" applyFont="1" applyFill="1" applyBorder="1" applyAlignment="1">
      <alignment horizontal="center" vertical="top"/>
    </xf>
    <xf numFmtId="188" fontId="17" fillId="2" borderId="19" xfId="0" applyNumberFormat="1" applyFont="1" applyFill="1" applyBorder="1" applyAlignment="1">
      <alignment horizontal="center" vertical="top"/>
    </xf>
    <xf numFmtId="61" fontId="26" fillId="2" borderId="19" xfId="0" applyNumberFormat="1" applyFont="1" applyFill="1" applyBorder="1" applyAlignment="1">
      <alignment vertical="top"/>
    </xf>
    <xf numFmtId="59" fontId="26" fillId="2" borderId="19" xfId="0" applyNumberFormat="1" applyFont="1" applyFill="1" applyBorder="1" applyAlignment="1">
      <alignment vertical="top"/>
    </xf>
    <xf numFmtId="187" fontId="31" fillId="2" borderId="15" xfId="1" quotePrefix="1" applyNumberFormat="1" applyFont="1" applyFill="1" applyBorder="1" applyAlignment="1">
      <alignment vertical="top"/>
    </xf>
    <xf numFmtId="0" fontId="11" fillId="2" borderId="16" xfId="2" applyFont="1" applyFill="1" applyBorder="1" applyAlignment="1">
      <alignment vertical="top" wrapText="1"/>
    </xf>
    <xf numFmtId="187" fontId="3" fillId="2" borderId="16" xfId="1" applyNumberFormat="1" applyFont="1" applyFill="1" applyBorder="1" applyAlignment="1">
      <alignment vertical="top"/>
    </xf>
    <xf numFmtId="0" fontId="11" fillId="2" borderId="16" xfId="2" applyFont="1" applyFill="1" applyBorder="1" applyAlignment="1">
      <alignment vertical="top"/>
    </xf>
    <xf numFmtId="188" fontId="11" fillId="2" borderId="16" xfId="1" applyNumberFormat="1" applyFont="1" applyFill="1" applyBorder="1" applyAlignment="1">
      <alignment vertical="top"/>
    </xf>
    <xf numFmtId="187" fontId="11" fillId="2" borderId="16" xfId="1" quotePrefix="1" applyNumberFormat="1" applyFont="1" applyFill="1" applyBorder="1" applyAlignment="1">
      <alignment horizontal="left" vertical="top"/>
    </xf>
    <xf numFmtId="0" fontId="6" fillId="2" borderId="54" xfId="0" applyFont="1" applyFill="1" applyBorder="1" applyAlignment="1">
      <alignment vertical="top"/>
    </xf>
    <xf numFmtId="190" fontId="6" fillId="2" borderId="54" xfId="0" applyNumberFormat="1" applyFont="1" applyFill="1" applyBorder="1" applyAlignment="1">
      <alignment vertical="top"/>
    </xf>
    <xf numFmtId="190" fontId="6" fillId="2" borderId="54" xfId="0" applyNumberFormat="1" applyFont="1" applyFill="1" applyBorder="1" applyAlignment="1">
      <alignment horizontal="center" vertical="top"/>
    </xf>
    <xf numFmtId="190" fontId="11" fillId="2" borderId="54" xfId="0" applyNumberFormat="1" applyFont="1" applyFill="1" applyBorder="1" applyAlignment="1">
      <alignment vertical="top"/>
    </xf>
    <xf numFmtId="0" fontId="6" fillId="2" borderId="54" xfId="0" applyFont="1" applyFill="1" applyBorder="1" applyAlignment="1">
      <alignment horizontal="center" vertical="top"/>
    </xf>
    <xf numFmtId="0" fontId="6" fillId="2" borderId="54" xfId="0" applyFont="1" applyFill="1" applyBorder="1" applyAlignment="1">
      <alignment vertical="top" wrapText="1"/>
    </xf>
    <xf numFmtId="49" fontId="4" fillId="2" borderId="11" xfId="0" applyNumberFormat="1" applyFont="1" applyFill="1" applyBorder="1" applyAlignment="1">
      <alignment horizontal="left"/>
    </xf>
    <xf numFmtId="187" fontId="6" fillId="2" borderId="15" xfId="1" applyNumberFormat="1" applyFont="1" applyFill="1" applyBorder="1" applyAlignment="1">
      <alignment horizontal="left" vertical="center" wrapText="1"/>
    </xf>
    <xf numFmtId="0" fontId="11" fillId="2" borderId="55" xfId="0" applyFont="1" applyFill="1" applyBorder="1"/>
    <xf numFmtId="187" fontId="11" fillId="2" borderId="55" xfId="1" applyNumberFormat="1" applyFont="1" applyFill="1" applyBorder="1" applyAlignment="1">
      <alignment vertical="top"/>
    </xf>
    <xf numFmtId="187" fontId="11" fillId="2" borderId="55" xfId="1" applyNumberFormat="1" applyFont="1" applyFill="1" applyBorder="1" applyAlignment="1">
      <alignment vertical="top" wrapText="1"/>
    </xf>
    <xf numFmtId="0" fontId="11" fillId="2" borderId="55" xfId="0" applyFont="1" applyFill="1" applyBorder="1" applyAlignment="1">
      <alignment horizontal="center" vertical="top" wrapText="1"/>
    </xf>
    <xf numFmtId="3" fontId="11" fillId="2" borderId="56" xfId="0" applyNumberFormat="1" applyFont="1" applyFill="1" applyBorder="1" applyAlignment="1">
      <alignment vertical="top" wrapText="1"/>
    </xf>
    <xf numFmtId="49" fontId="11" fillId="2" borderId="55" xfId="0" applyNumberFormat="1" applyFont="1" applyFill="1" applyBorder="1" applyAlignment="1">
      <alignment vertical="top"/>
    </xf>
    <xf numFmtId="3" fontId="11" fillId="2" borderId="55" xfId="0" applyNumberFormat="1" applyFont="1" applyFill="1" applyBorder="1" applyAlignment="1">
      <alignment vertical="top" wrapText="1"/>
    </xf>
    <xf numFmtId="0" fontId="11" fillId="2" borderId="56" xfId="0" applyFont="1" applyFill="1" applyBorder="1" applyAlignment="1">
      <alignment horizontal="center" vertical="top" wrapText="1"/>
    </xf>
    <xf numFmtId="187" fontId="11" fillId="2" borderId="50" xfId="3" applyNumberFormat="1" applyFont="1" applyFill="1" applyBorder="1" applyAlignment="1">
      <alignment vertical="top" wrapText="1"/>
    </xf>
    <xf numFmtId="187" fontId="11" fillId="2" borderId="50" xfId="3" applyNumberFormat="1" applyFont="1" applyFill="1" applyBorder="1" applyAlignment="1">
      <alignment horizontal="center" vertical="top"/>
    </xf>
    <xf numFmtId="0" fontId="6" fillId="2" borderId="23" xfId="0" applyFont="1" applyFill="1" applyBorder="1" applyAlignment="1">
      <alignment vertical="top"/>
    </xf>
    <xf numFmtId="190" fontId="6" fillId="2" borderId="23" xfId="0" applyNumberFormat="1" applyFont="1" applyFill="1" applyBorder="1" applyAlignment="1">
      <alignment vertical="top"/>
    </xf>
    <xf numFmtId="191" fontId="6" fillId="2" borderId="23" xfId="0" applyNumberFormat="1" applyFont="1" applyFill="1" applyBorder="1" applyAlignment="1">
      <alignment vertical="top"/>
    </xf>
    <xf numFmtId="190" fontId="10" fillId="2" borderId="23" xfId="0" applyNumberFormat="1" applyFont="1" applyFill="1" applyBorder="1" applyAlignment="1">
      <alignment vertical="top"/>
    </xf>
    <xf numFmtId="0" fontId="6" fillId="2" borderId="23" xfId="0" applyFont="1" applyFill="1" applyBorder="1" applyAlignment="1">
      <alignment vertical="top" wrapText="1"/>
    </xf>
    <xf numFmtId="187" fontId="11" fillId="2" borderId="20" xfId="1" applyNumberFormat="1" applyFont="1" applyFill="1" applyBorder="1" applyAlignment="1">
      <alignment vertical="top"/>
    </xf>
    <xf numFmtId="49" fontId="11" fillId="2" borderId="20" xfId="0" applyNumberFormat="1" applyFont="1" applyFill="1" applyBorder="1" applyAlignment="1">
      <alignment vertical="top"/>
    </xf>
    <xf numFmtId="3" fontId="11" fillId="2" borderId="20" xfId="0" applyNumberFormat="1" applyFont="1" applyFill="1" applyBorder="1" applyAlignment="1">
      <alignment vertical="top" wrapText="1"/>
    </xf>
    <xf numFmtId="187" fontId="11" fillId="2" borderId="35" xfId="1" applyNumberFormat="1" applyFont="1" applyFill="1" applyBorder="1" applyAlignment="1">
      <alignment horizontal="right" vertical="top" wrapText="1"/>
    </xf>
    <xf numFmtId="187" fontId="11" fillId="2" borderId="15" xfId="3" applyNumberFormat="1" applyFont="1" applyFill="1" applyBorder="1" applyAlignment="1">
      <alignment horizontal="left" vertical="top" wrapText="1"/>
    </xf>
    <xf numFmtId="187" fontId="11" fillId="2" borderId="57" xfId="1" applyNumberFormat="1" applyFont="1" applyFill="1" applyBorder="1"/>
    <xf numFmtId="187" fontId="11" fillId="2" borderId="51" xfId="1" applyNumberFormat="1" applyFont="1" applyFill="1" applyBorder="1"/>
    <xf numFmtId="0" fontId="11" fillId="2" borderId="26" xfId="0" applyFont="1" applyFill="1" applyBorder="1" applyAlignment="1">
      <alignment horizontal="center" vertical="top" wrapText="1"/>
    </xf>
    <xf numFmtId="190" fontId="11" fillId="2" borderId="19" xfId="0" applyNumberFormat="1" applyFont="1" applyFill="1" applyBorder="1" applyAlignment="1">
      <alignment vertical="top"/>
    </xf>
    <xf numFmtId="192" fontId="11" fillId="2" borderId="19" xfId="0" applyNumberFormat="1" applyFont="1" applyFill="1" applyBorder="1" applyAlignment="1">
      <alignment vertical="top" wrapText="1"/>
    </xf>
    <xf numFmtId="187" fontId="11" fillId="2" borderId="58" xfId="3" applyNumberFormat="1" applyFont="1" applyFill="1" applyBorder="1" applyAlignment="1">
      <alignment horizontal="center" vertical="top"/>
    </xf>
    <xf numFmtId="187" fontId="11" fillId="2" borderId="51" xfId="3" applyNumberFormat="1" applyFont="1" applyFill="1" applyBorder="1" applyAlignment="1">
      <alignment vertical="top" wrapText="1"/>
    </xf>
    <xf numFmtId="187" fontId="11" fillId="2" borderId="59" xfId="1" applyNumberFormat="1" applyFont="1" applyFill="1" applyBorder="1" applyAlignment="1">
      <alignment horizontal="right" vertical="top"/>
    </xf>
    <xf numFmtId="187" fontId="11" fillId="2" borderId="51" xfId="3" applyNumberFormat="1" applyFont="1" applyFill="1" applyBorder="1" applyAlignment="1">
      <alignment horizontal="center" vertical="top"/>
    </xf>
    <xf numFmtId="0" fontId="5" fillId="2" borderId="19" xfId="0" applyFont="1" applyFill="1" applyBorder="1" applyAlignment="1">
      <alignment horizontal="left" vertical="top"/>
    </xf>
    <xf numFmtId="187" fontId="5" fillId="2" borderId="19" xfId="1" applyNumberFormat="1" applyFont="1" applyFill="1" applyBorder="1" applyAlignment="1">
      <alignment vertical="top"/>
    </xf>
    <xf numFmtId="0" fontId="17" fillId="2" borderId="16" xfId="2" applyFont="1" applyFill="1" applyBorder="1" applyAlignment="1">
      <alignment horizontal="center" vertical="top"/>
    </xf>
    <xf numFmtId="0" fontId="17" fillId="2" borderId="25" xfId="0" quotePrefix="1" applyFont="1" applyFill="1" applyBorder="1" applyAlignment="1">
      <alignment horizontal="left" vertical="center" wrapText="1"/>
    </xf>
    <xf numFmtId="187" fontId="17" fillId="2" borderId="19" xfId="1" applyNumberFormat="1" applyFont="1" applyFill="1" applyBorder="1" applyAlignment="1">
      <alignment vertical="top" wrapText="1"/>
    </xf>
    <xf numFmtId="0" fontId="17" fillId="2" borderId="19" xfId="0" applyFont="1" applyFill="1" applyBorder="1" applyAlignment="1">
      <alignment vertical="top" wrapText="1"/>
    </xf>
    <xf numFmtId="0" fontId="17" fillId="2" borderId="23" xfId="0" applyFont="1" applyFill="1" applyBorder="1" applyAlignment="1">
      <alignment vertical="top"/>
    </xf>
    <xf numFmtId="187" fontId="5" fillId="2" borderId="16" xfId="1" applyNumberFormat="1" applyFont="1" applyFill="1" applyBorder="1"/>
    <xf numFmtId="191" fontId="17" fillId="2" borderId="36" xfId="0" applyNumberFormat="1" applyFont="1" applyFill="1" applyBorder="1" applyAlignment="1">
      <alignment horizontal="center" vertical="top"/>
    </xf>
    <xf numFmtId="0" fontId="5" fillId="2" borderId="14" xfId="0" applyFont="1" applyFill="1" applyBorder="1" applyAlignment="1">
      <alignment vertical="top" wrapText="1"/>
    </xf>
    <xf numFmtId="0" fontId="23" fillId="2" borderId="18" xfId="0" applyFont="1" applyFill="1" applyBorder="1" applyAlignment="1">
      <alignment vertical="top" wrapText="1"/>
    </xf>
    <xf numFmtId="0" fontId="5" fillId="2" borderId="21" xfId="0" applyFont="1" applyFill="1" applyBorder="1" applyAlignment="1">
      <alignment vertical="top" wrapText="1"/>
    </xf>
    <xf numFmtId="0" fontId="17" fillId="2" borderId="21" xfId="0" applyFont="1" applyFill="1" applyBorder="1" applyAlignment="1">
      <alignment vertical="top" wrapText="1"/>
    </xf>
    <xf numFmtId="0" fontId="23" fillId="2" borderId="21" xfId="0" applyFont="1" applyFill="1" applyBorder="1" applyAlignment="1">
      <alignment vertical="top" wrapText="1"/>
    </xf>
    <xf numFmtId="191" fontId="17" fillId="2" borderId="52" xfId="0" applyNumberFormat="1" applyFont="1" applyFill="1" applyBorder="1" applyAlignment="1">
      <alignment horizontal="center"/>
    </xf>
    <xf numFmtId="0" fontId="17" fillId="2" borderId="14" xfId="0" applyFont="1" applyFill="1" applyBorder="1" applyAlignment="1">
      <alignment vertical="top" wrapText="1"/>
    </xf>
    <xf numFmtId="187" fontId="17" fillId="2" borderId="14" xfId="1" applyNumberFormat="1" applyFont="1" applyFill="1" applyBorder="1" applyAlignment="1">
      <alignment vertical="top" wrapText="1"/>
    </xf>
    <xf numFmtId="191" fontId="17" fillId="2" borderId="14" xfId="0" applyNumberFormat="1" applyFont="1" applyFill="1" applyBorder="1" applyAlignment="1">
      <alignment horizontal="center"/>
    </xf>
    <xf numFmtId="191" fontId="17" fillId="2" borderId="16" xfId="0" applyNumberFormat="1" applyFont="1" applyFill="1" applyBorder="1" applyAlignment="1">
      <alignment horizontal="center"/>
    </xf>
    <xf numFmtId="187" fontId="17" fillId="2" borderId="21" xfId="1" applyNumberFormat="1" applyFont="1" applyFill="1" applyBorder="1" applyAlignment="1">
      <alignment vertical="top" wrapText="1"/>
    </xf>
    <xf numFmtId="0" fontId="6" fillId="2" borderId="39" xfId="0" applyFont="1" applyFill="1" applyBorder="1"/>
    <xf numFmtId="190" fontId="11" fillId="2" borderId="39" xfId="0" applyNumberFormat="1" applyFont="1" applyFill="1" applyBorder="1" applyAlignment="1">
      <alignment horizontal="center" vertical="center"/>
    </xf>
    <xf numFmtId="190" fontId="11" fillId="2" borderId="16" xfId="0" applyNumberFormat="1" applyFont="1" applyFill="1" applyBorder="1" applyAlignment="1">
      <alignment horizontal="center" vertical="center"/>
    </xf>
    <xf numFmtId="190" fontId="11" fillId="2" borderId="21" xfId="0" applyNumberFormat="1" applyFont="1" applyFill="1" applyBorder="1" applyAlignment="1">
      <alignment horizontal="center" vertical="center"/>
    </xf>
    <xf numFmtId="190" fontId="23" fillId="2" borderId="39" xfId="0" applyNumberFormat="1" applyFont="1" applyFill="1" applyBorder="1" applyAlignment="1">
      <alignment horizontal="center" vertical="center"/>
    </xf>
    <xf numFmtId="191" fontId="17" fillId="2" borderId="39" xfId="0" applyNumberFormat="1" applyFont="1" applyFill="1" applyBorder="1" applyAlignment="1">
      <alignment horizontal="center"/>
    </xf>
    <xf numFmtId="0" fontId="6" fillId="2" borderId="8" xfId="0" applyFont="1" applyFill="1" applyBorder="1"/>
    <xf numFmtId="0" fontId="11" fillId="2" borderId="15" xfId="0" applyFont="1" applyFill="1" applyBorder="1"/>
    <xf numFmtId="0" fontId="11" fillId="2" borderId="8" xfId="0" applyFont="1" applyFill="1" applyBorder="1"/>
    <xf numFmtId="190" fontId="23" fillId="2" borderId="52" xfId="0" applyNumberFormat="1" applyFont="1" applyFill="1" applyBorder="1" applyAlignment="1">
      <alignment horizontal="left" vertical="center"/>
    </xf>
    <xf numFmtId="191" fontId="17" fillId="2" borderId="8" xfId="0" applyNumberFormat="1" applyFont="1" applyFill="1" applyBorder="1" applyAlignment="1">
      <alignment horizontal="center"/>
    </xf>
    <xf numFmtId="187" fontId="11" fillId="2" borderId="15" xfId="1" applyNumberFormat="1" applyFont="1" applyFill="1" applyBorder="1" applyAlignment="1">
      <alignment vertical="top"/>
    </xf>
    <xf numFmtId="187" fontId="11" fillId="2" borderId="33" xfId="1" quotePrefix="1" applyNumberFormat="1" applyFont="1" applyFill="1" applyBorder="1" applyAlignment="1">
      <alignment vertical="top"/>
    </xf>
    <xf numFmtId="187" fontId="11" fillId="2" borderId="33" xfId="1" applyNumberFormat="1" applyFont="1" applyFill="1" applyBorder="1" applyAlignment="1">
      <alignment vertical="top"/>
    </xf>
    <xf numFmtId="49" fontId="23" fillId="2" borderId="36" xfId="0" applyNumberFormat="1" applyFont="1" applyFill="1" applyBorder="1" applyAlignment="1">
      <alignment vertical="top"/>
    </xf>
    <xf numFmtId="190" fontId="11" fillId="2" borderId="51" xfId="0" applyNumberFormat="1" applyFont="1" applyFill="1" applyBorder="1" applyAlignment="1">
      <alignment vertical="top"/>
    </xf>
    <xf numFmtId="190" fontId="6" fillId="2" borderId="51" xfId="0" applyNumberFormat="1" applyFont="1" applyFill="1" applyBorder="1" applyAlignment="1">
      <alignment horizontal="center" vertical="center"/>
    </xf>
    <xf numFmtId="187" fontId="5" fillId="2" borderId="25" xfId="1" applyNumberFormat="1" applyFont="1" applyFill="1" applyBorder="1" applyAlignment="1">
      <alignment horizontal="left" vertical="center"/>
    </xf>
    <xf numFmtId="0" fontId="5" fillId="2" borderId="55" xfId="0" applyFont="1" applyFill="1" applyBorder="1"/>
    <xf numFmtId="187" fontId="5" fillId="2" borderId="55" xfId="1" applyNumberFormat="1" applyFont="1" applyFill="1" applyBorder="1" applyAlignment="1">
      <alignment horizontal="center"/>
    </xf>
    <xf numFmtId="0" fontId="5" fillId="2" borderId="55" xfId="0" applyFont="1" applyFill="1" applyBorder="1" applyAlignment="1">
      <alignment horizontal="center"/>
    </xf>
    <xf numFmtId="190" fontId="5" fillId="2" borderId="55" xfId="0" applyNumberFormat="1" applyFont="1" applyFill="1" applyBorder="1" applyAlignment="1">
      <alignment horizontal="center" vertical="center"/>
    </xf>
    <xf numFmtId="187" fontId="5" fillId="2" borderId="55" xfId="1" applyNumberFormat="1" applyFont="1" applyFill="1" applyBorder="1" applyAlignment="1">
      <alignment horizontal="center" vertical="center"/>
    </xf>
    <xf numFmtId="187" fontId="17" fillId="2" borderId="60" xfId="1" applyNumberFormat="1" applyFont="1" applyFill="1" applyBorder="1" applyAlignment="1">
      <alignment horizontal="left" vertical="center"/>
    </xf>
    <xf numFmtId="190" fontId="16" fillId="2" borderId="55" xfId="0" applyNumberFormat="1" applyFont="1" applyFill="1" applyBorder="1" applyAlignment="1">
      <alignment horizontal="center" vertical="center"/>
    </xf>
    <xf numFmtId="188" fontId="5" fillId="2" borderId="55" xfId="0" applyNumberFormat="1" applyFont="1" applyFill="1" applyBorder="1" applyAlignment="1">
      <alignment horizontal="center"/>
    </xf>
    <xf numFmtId="0" fontId="3" fillId="0" borderId="0" xfId="0" applyFont="1" applyAlignment="1">
      <alignment vertical="top"/>
    </xf>
    <xf numFmtId="0" fontId="4" fillId="0" borderId="0" xfId="0" applyFont="1"/>
    <xf numFmtId="49" fontId="4" fillId="0" borderId="0" xfId="0" applyNumberFormat="1" applyFont="1"/>
    <xf numFmtId="49" fontId="5" fillId="0" borderId="0" xfId="0" applyNumberFormat="1" applyFont="1"/>
    <xf numFmtId="0" fontId="5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13" xfId="0" applyFont="1" applyBorder="1" applyAlignment="1">
      <alignment horizontal="center" vertical="center"/>
    </xf>
    <xf numFmtId="0" fontId="5" fillId="0" borderId="0" xfId="0" applyFont="1" applyAlignment="1">
      <alignment vertical="top" wrapText="1"/>
    </xf>
    <xf numFmtId="0" fontId="4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/>
    </xf>
    <xf numFmtId="49" fontId="4" fillId="0" borderId="17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15" xfId="0" quotePrefix="1" applyFont="1" applyBorder="1" applyAlignment="1">
      <alignment horizontal="center" vertical="center"/>
    </xf>
    <xf numFmtId="0" fontId="6" fillId="2" borderId="15" xfId="0" quotePrefix="1" applyFont="1" applyFill="1" applyBorder="1" applyAlignment="1">
      <alignment horizontal="center" vertical="center"/>
    </xf>
    <xf numFmtId="187" fontId="6" fillId="0" borderId="15" xfId="1" quotePrefix="1" applyNumberFormat="1" applyFont="1" applyBorder="1" applyAlignment="1">
      <alignment horizontal="right" vertical="center"/>
    </xf>
    <xf numFmtId="187" fontId="6" fillId="2" borderId="15" xfId="1" quotePrefix="1" applyNumberFormat="1" applyFont="1" applyFill="1" applyBorder="1" applyAlignment="1">
      <alignment horizontal="center" vertical="center"/>
    </xf>
    <xf numFmtId="187" fontId="11" fillId="0" borderId="15" xfId="1" quotePrefix="1" applyNumberFormat="1" applyFont="1" applyBorder="1" applyAlignment="1">
      <alignment horizontal="right" vertical="center"/>
    </xf>
    <xf numFmtId="0" fontId="11" fillId="0" borderId="15" xfId="0" quotePrefix="1" applyFont="1" applyBorder="1" applyAlignment="1">
      <alignment horizontal="center" vertical="center"/>
    </xf>
    <xf numFmtId="187" fontId="11" fillId="2" borderId="15" xfId="1" quotePrefix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top" wrapText="1"/>
    </xf>
    <xf numFmtId="187" fontId="11" fillId="0" borderId="15" xfId="1" quotePrefix="1" applyNumberFormat="1" applyFont="1" applyBorder="1" applyAlignment="1">
      <alignment horizontal="center" vertical="center"/>
    </xf>
    <xf numFmtId="0" fontId="6" fillId="2" borderId="15" xfId="0" quotePrefix="1" applyFont="1" applyFill="1" applyBorder="1" applyAlignment="1">
      <alignment horizontal="left" vertical="center"/>
    </xf>
    <xf numFmtId="187" fontId="11" fillId="0" borderId="15" xfId="0" quotePrefix="1" applyNumberFormat="1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left" vertical="center"/>
    </xf>
    <xf numFmtId="0" fontId="17" fillId="0" borderId="1" xfId="0" quotePrefix="1" applyFont="1" applyBorder="1" applyAlignment="1">
      <alignment vertical="center"/>
    </xf>
    <xf numFmtId="0" fontId="8" fillId="0" borderId="0" xfId="0" applyFont="1" applyAlignment="1">
      <alignment vertical="top" wrapText="1"/>
    </xf>
    <xf numFmtId="0" fontId="7" fillId="0" borderId="15" xfId="0" quotePrefix="1" applyFont="1" applyBorder="1" applyAlignment="1">
      <alignment horizontal="center" vertical="center"/>
    </xf>
    <xf numFmtId="0" fontId="7" fillId="2" borderId="15" xfId="0" quotePrefix="1" applyFont="1" applyFill="1" applyBorder="1" applyAlignment="1">
      <alignment horizontal="center" vertical="center"/>
    </xf>
    <xf numFmtId="187" fontId="7" fillId="0" borderId="15" xfId="1" quotePrefix="1" applyNumberFormat="1" applyFont="1" applyBorder="1" applyAlignment="1">
      <alignment horizontal="right" vertical="center"/>
    </xf>
    <xf numFmtId="0" fontId="7" fillId="0" borderId="15" xfId="0" quotePrefix="1" applyFont="1" applyBorder="1" applyAlignment="1">
      <alignment horizontal="right" vertical="center"/>
    </xf>
    <xf numFmtId="187" fontId="3" fillId="0" borderId="15" xfId="1" quotePrefix="1" applyNumberFormat="1" applyFont="1" applyBorder="1" applyAlignment="1">
      <alignment horizontal="right" vertical="center"/>
    </xf>
    <xf numFmtId="187" fontId="7" fillId="2" borderId="15" xfId="1" quotePrefix="1" applyNumberFormat="1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left" vertical="top"/>
    </xf>
    <xf numFmtId="187" fontId="4" fillId="0" borderId="15" xfId="1" quotePrefix="1" applyNumberFormat="1" applyFont="1" applyBorder="1" applyAlignment="1">
      <alignment horizontal="center" vertical="center"/>
    </xf>
    <xf numFmtId="187" fontId="7" fillId="0" borderId="15" xfId="0" quotePrefix="1" applyNumberFormat="1" applyFont="1" applyBorder="1" applyAlignment="1">
      <alignment horizontal="center" vertical="center"/>
    </xf>
    <xf numFmtId="0" fontId="17" fillId="0" borderId="16" xfId="0" quotePrefix="1" applyFont="1" applyBorder="1" applyAlignment="1">
      <alignment horizontal="left" vertical="center"/>
    </xf>
    <xf numFmtId="0" fontId="17" fillId="0" borderId="16" xfId="0" quotePrefix="1" applyFont="1" applyBorder="1" applyAlignment="1">
      <alignment vertical="center"/>
    </xf>
    <xf numFmtId="0" fontId="5" fillId="2" borderId="61" xfId="0" applyFont="1" applyFill="1" applyBorder="1" applyAlignment="1">
      <alignment horizontal="left" vertical="top" wrapText="1"/>
    </xf>
    <xf numFmtId="0" fontId="17" fillId="0" borderId="16" xfId="0" quotePrefix="1" applyFont="1" applyBorder="1" applyAlignment="1">
      <alignment vertical="top" wrapText="1"/>
    </xf>
    <xf numFmtId="0" fontId="5" fillId="0" borderId="15" xfId="0" quotePrefix="1" applyFont="1" applyBorder="1" applyAlignment="1">
      <alignment vertical="top" wrapText="1"/>
    </xf>
    <xf numFmtId="0" fontId="5" fillId="2" borderId="28" xfId="0" applyFont="1" applyFill="1" applyBorder="1" applyAlignment="1">
      <alignment horizontal="left" vertical="top" wrapText="1"/>
    </xf>
    <xf numFmtId="0" fontId="17" fillId="0" borderId="16" xfId="0" quotePrefix="1" applyFont="1" applyBorder="1" applyAlignment="1">
      <alignment horizontal="left" vertical="center" wrapText="1"/>
    </xf>
    <xf numFmtId="187" fontId="17" fillId="0" borderId="16" xfId="1" applyNumberFormat="1" applyFont="1" applyBorder="1" applyAlignment="1">
      <alignment horizontal="left" vertical="center"/>
    </xf>
    <xf numFmtId="0" fontId="5" fillId="2" borderId="15" xfId="0" quotePrefix="1" applyFont="1" applyFill="1" applyBorder="1" applyAlignment="1">
      <alignment vertical="top" wrapText="1"/>
    </xf>
    <xf numFmtId="187" fontId="6" fillId="0" borderId="15" xfId="1" applyNumberFormat="1" applyFont="1" applyBorder="1" applyAlignment="1">
      <alignment vertical="center"/>
    </xf>
    <xf numFmtId="0" fontId="6" fillId="0" borderId="15" xfId="0" applyFont="1" applyBorder="1"/>
    <xf numFmtId="0" fontId="6" fillId="2" borderId="15" xfId="0" applyFont="1" applyFill="1" applyBorder="1" applyAlignment="1">
      <alignment horizontal="center"/>
    </xf>
    <xf numFmtId="187" fontId="6" fillId="0" borderId="15" xfId="1" applyNumberFormat="1" applyFont="1" applyBorder="1" applyAlignment="1">
      <alignment horizontal="center" vertical="center"/>
    </xf>
    <xf numFmtId="187" fontId="11" fillId="0" borderId="15" xfId="1" applyNumberFormat="1" applyFont="1" applyBorder="1" applyAlignment="1">
      <alignment horizontal="center" vertical="center"/>
    </xf>
    <xf numFmtId="187" fontId="6" fillId="2" borderId="15" xfId="1" applyNumberFormat="1" applyFont="1" applyFill="1" applyBorder="1" applyAlignment="1">
      <alignment horizontal="center" vertical="center"/>
    </xf>
    <xf numFmtId="187" fontId="5" fillId="0" borderId="15" xfId="1" quotePrefix="1" applyNumberFormat="1" applyFont="1" applyBorder="1" applyAlignment="1">
      <alignment horizontal="center" vertical="center"/>
    </xf>
    <xf numFmtId="187" fontId="11" fillId="2" borderId="15" xfId="1" quotePrefix="1" applyNumberFormat="1" applyFont="1" applyFill="1" applyBorder="1" applyAlignment="1">
      <alignment horizontal="left" vertical="center"/>
    </xf>
    <xf numFmtId="187" fontId="10" fillId="2" borderId="15" xfId="1" quotePrefix="1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left" vertical="top" wrapText="1"/>
    </xf>
    <xf numFmtId="187" fontId="6" fillId="0" borderId="16" xfId="1" applyNumberFormat="1" applyFont="1" applyBorder="1" applyAlignment="1">
      <alignment vertical="center"/>
    </xf>
    <xf numFmtId="0" fontId="6" fillId="0" borderId="16" xfId="0" applyFont="1" applyBorder="1"/>
    <xf numFmtId="187" fontId="6" fillId="0" borderId="16" xfId="1" applyNumberFormat="1" applyFont="1" applyBorder="1" applyAlignment="1">
      <alignment horizontal="center" vertical="center"/>
    </xf>
    <xf numFmtId="187" fontId="11" fillId="0" borderId="16" xfId="1" applyNumberFormat="1" applyFont="1" applyBorder="1" applyAlignment="1">
      <alignment horizontal="center" vertical="center"/>
    </xf>
    <xf numFmtId="187" fontId="5" fillId="0" borderId="16" xfId="1" quotePrefix="1" applyNumberFormat="1" applyFont="1" applyBorder="1" applyAlignment="1">
      <alignment horizontal="center" vertical="center"/>
    </xf>
    <xf numFmtId="0" fontId="6" fillId="2" borderId="16" xfId="0" quotePrefix="1" applyFont="1" applyFill="1" applyBorder="1" applyAlignment="1">
      <alignment horizontal="left" vertical="center"/>
    </xf>
    <xf numFmtId="0" fontId="6" fillId="2" borderId="16" xfId="0" quotePrefix="1" applyFont="1" applyFill="1" applyBorder="1" applyAlignment="1">
      <alignment horizontal="center" vertical="center"/>
    </xf>
    <xf numFmtId="0" fontId="5" fillId="2" borderId="16" xfId="0" quotePrefix="1" applyFont="1" applyFill="1" applyBorder="1" applyAlignment="1">
      <alignment horizontal="left" vertical="center" wrapText="1"/>
    </xf>
    <xf numFmtId="0" fontId="6" fillId="0" borderId="18" xfId="0" applyFont="1" applyBorder="1"/>
    <xf numFmtId="187" fontId="6" fillId="0" borderId="18" xfId="1" applyNumberFormat="1" applyFont="1" applyBorder="1" applyAlignment="1">
      <alignment horizontal="center" vertical="center"/>
    </xf>
    <xf numFmtId="187" fontId="6" fillId="2" borderId="18" xfId="1" applyNumberFormat="1" applyFont="1" applyFill="1" applyBorder="1" applyAlignment="1">
      <alignment horizontal="center" vertical="center"/>
    </xf>
    <xf numFmtId="187" fontId="11" fillId="0" borderId="18" xfId="1" applyNumberFormat="1" applyFont="1" applyBorder="1" applyAlignment="1">
      <alignment horizontal="center" vertical="center"/>
    </xf>
    <xf numFmtId="0" fontId="7" fillId="0" borderId="18" xfId="0" quotePrefix="1" applyFont="1" applyBorder="1" applyAlignment="1">
      <alignment horizontal="center" vertical="center"/>
    </xf>
    <xf numFmtId="187" fontId="11" fillId="2" borderId="18" xfId="1" applyNumberFormat="1" applyFont="1" applyFill="1" applyBorder="1" applyAlignment="1">
      <alignment horizontal="center" vertical="center"/>
    </xf>
    <xf numFmtId="0" fontId="5" fillId="2" borderId="18" xfId="0" quotePrefix="1" applyFont="1" applyFill="1" applyBorder="1" applyAlignment="1">
      <alignment horizontal="left" vertical="center" wrapText="1"/>
    </xf>
    <xf numFmtId="187" fontId="5" fillId="0" borderId="18" xfId="1" quotePrefix="1" applyNumberFormat="1" applyFont="1" applyBorder="1" applyAlignment="1">
      <alignment horizontal="center" vertical="center"/>
    </xf>
    <xf numFmtId="0" fontId="6" fillId="2" borderId="18" xfId="0" quotePrefix="1" applyFont="1" applyFill="1" applyBorder="1" applyAlignment="1">
      <alignment horizontal="left" vertical="center"/>
    </xf>
    <xf numFmtId="187" fontId="6" fillId="0" borderId="18" xfId="1" quotePrefix="1" applyNumberFormat="1" applyFont="1" applyBorder="1" applyAlignment="1">
      <alignment horizontal="center" vertical="center"/>
    </xf>
    <xf numFmtId="0" fontId="6" fillId="2" borderId="18" xfId="0" quotePrefix="1" applyFont="1" applyFill="1" applyBorder="1" applyAlignment="1">
      <alignment horizontal="center" vertical="center"/>
    </xf>
    <xf numFmtId="0" fontId="5" fillId="2" borderId="18" xfId="0" quotePrefix="1" applyFont="1" applyFill="1" applyBorder="1" applyAlignment="1">
      <alignment vertical="top" wrapText="1"/>
    </xf>
    <xf numFmtId="187" fontId="11" fillId="2" borderId="15" xfId="1" applyNumberFormat="1" applyFont="1" applyFill="1" applyBorder="1" applyAlignment="1">
      <alignment horizontal="center" vertical="center"/>
    </xf>
    <xf numFmtId="0" fontId="5" fillId="2" borderId="15" xfId="0" quotePrefix="1" applyFont="1" applyFill="1" applyBorder="1" applyAlignment="1">
      <alignment horizontal="left" vertical="center" wrapText="1"/>
    </xf>
    <xf numFmtId="187" fontId="6" fillId="0" borderId="15" xfId="1" quotePrefix="1" applyNumberFormat="1" applyFont="1" applyBorder="1" applyAlignment="1">
      <alignment horizontal="center" vertical="center"/>
    </xf>
    <xf numFmtId="0" fontId="6" fillId="2" borderId="16" xfId="0" applyFont="1" applyFill="1" applyBorder="1" applyAlignment="1">
      <alignment horizontal="center"/>
    </xf>
    <xf numFmtId="187" fontId="9" fillId="2" borderId="16" xfId="1" applyNumberFormat="1" applyFont="1" applyFill="1" applyBorder="1" applyAlignment="1">
      <alignment horizontal="center" vertical="center"/>
    </xf>
    <xf numFmtId="188" fontId="6" fillId="0" borderId="16" xfId="1" applyNumberFormat="1" applyFont="1" applyBorder="1"/>
    <xf numFmtId="0" fontId="9" fillId="2" borderId="16" xfId="2" applyFont="1" applyFill="1" applyBorder="1"/>
    <xf numFmtId="187" fontId="13" fillId="2" borderId="16" xfId="1" applyNumberFormat="1" applyFont="1" applyFill="1" applyBorder="1" applyAlignment="1">
      <alignment horizontal="center" vertical="center"/>
    </xf>
    <xf numFmtId="187" fontId="9" fillId="2" borderId="16" xfId="1" applyNumberFormat="1" applyFont="1" applyFill="1" applyBorder="1" applyAlignment="1">
      <alignment vertical="top" wrapText="1"/>
    </xf>
    <xf numFmtId="0" fontId="17" fillId="2" borderId="28" xfId="0" applyFont="1" applyFill="1" applyBorder="1" applyAlignment="1">
      <alignment vertical="top" wrapText="1"/>
    </xf>
    <xf numFmtId="0" fontId="17" fillId="2" borderId="15" xfId="0" quotePrefix="1" applyFont="1" applyFill="1" applyBorder="1" applyAlignment="1">
      <alignment vertical="center"/>
    </xf>
    <xf numFmtId="187" fontId="31" fillId="0" borderId="16" xfId="1" applyNumberFormat="1" applyFont="1" applyBorder="1" applyAlignment="1">
      <alignment horizontal="center" vertical="center"/>
    </xf>
    <xf numFmtId="0" fontId="17" fillId="2" borderId="15" xfId="0" quotePrefix="1" applyFont="1" applyFill="1" applyBorder="1" applyAlignment="1">
      <alignment vertical="center" wrapText="1"/>
    </xf>
    <xf numFmtId="187" fontId="6" fillId="2" borderId="8" xfId="1" quotePrefix="1" applyNumberFormat="1" applyFont="1" applyFill="1" applyBorder="1" applyAlignment="1">
      <alignment horizontal="center" vertical="center"/>
    </xf>
    <xf numFmtId="187" fontId="11" fillId="2" borderId="8" xfId="1" quotePrefix="1" applyNumberFormat="1" applyFont="1" applyFill="1" applyBorder="1" applyAlignment="1">
      <alignment horizontal="center" vertical="center"/>
    </xf>
    <xf numFmtId="0" fontId="7" fillId="0" borderId="17" xfId="0" applyFont="1" applyBorder="1" applyAlignment="1">
      <alignment horizontal="right"/>
    </xf>
    <xf numFmtId="0" fontId="6" fillId="0" borderId="17" xfId="0" applyFont="1" applyBorder="1"/>
    <xf numFmtId="187" fontId="6" fillId="0" borderId="17" xfId="1" applyNumberFormat="1" applyFont="1" applyBorder="1" applyAlignment="1">
      <alignment horizontal="center" vertical="center"/>
    </xf>
    <xf numFmtId="187" fontId="6" fillId="0" borderId="17" xfId="1" quotePrefix="1" applyNumberFormat="1" applyFont="1" applyBorder="1" applyAlignment="1">
      <alignment horizontal="center" vertical="center"/>
    </xf>
    <xf numFmtId="0" fontId="6" fillId="0" borderId="17" xfId="2" applyFont="1" applyBorder="1" applyAlignment="1">
      <alignment horizontal="left"/>
    </xf>
    <xf numFmtId="188" fontId="6" fillId="0" borderId="17" xfId="1" applyNumberFormat="1" applyFont="1" applyBorder="1"/>
    <xf numFmtId="187" fontId="4" fillId="0" borderId="17" xfId="1" applyNumberFormat="1" applyFont="1" applyBorder="1" applyAlignment="1">
      <alignment horizontal="center" vertical="center"/>
    </xf>
    <xf numFmtId="187" fontId="11" fillId="2" borderId="17" xfId="1" quotePrefix="1" applyNumberFormat="1" applyFont="1" applyFill="1" applyBorder="1" applyAlignment="1">
      <alignment horizontal="center" vertical="center"/>
    </xf>
    <xf numFmtId="187" fontId="6" fillId="2" borderId="17" xfId="1" quotePrefix="1" applyNumberFormat="1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/>
    <xf numFmtId="187" fontId="6" fillId="0" borderId="0" xfId="1" applyNumberFormat="1" applyFont="1" applyBorder="1" applyAlignment="1">
      <alignment horizontal="center" vertical="center"/>
    </xf>
    <xf numFmtId="187" fontId="6" fillId="0" borderId="0" xfId="1" quotePrefix="1" applyNumberFormat="1" applyFont="1" applyBorder="1" applyAlignment="1">
      <alignment horizontal="center" vertical="center"/>
    </xf>
    <xf numFmtId="0" fontId="6" fillId="0" borderId="0" xfId="2" applyFont="1" applyAlignment="1">
      <alignment horizontal="left"/>
    </xf>
    <xf numFmtId="188" fontId="4" fillId="0" borderId="0" xfId="1" applyNumberFormat="1" applyFont="1" applyBorder="1"/>
    <xf numFmtId="187" fontId="4" fillId="0" borderId="0" xfId="1" applyNumberFormat="1" applyFont="1" applyBorder="1" applyAlignment="1">
      <alignment horizontal="center" vertical="center"/>
    </xf>
    <xf numFmtId="187" fontId="7" fillId="0" borderId="0" xfId="1" applyNumberFormat="1" applyFont="1" applyBorder="1" applyAlignment="1">
      <alignment horizontal="center" vertical="center"/>
    </xf>
    <xf numFmtId="187" fontId="10" fillId="0" borderId="0" xfId="1" applyNumberFormat="1" applyFont="1" applyBorder="1" applyAlignment="1">
      <alignment horizontal="center" vertical="center"/>
    </xf>
    <xf numFmtId="187" fontId="14" fillId="0" borderId="0" xfId="1" applyNumberFormat="1" applyFont="1" applyBorder="1" applyAlignment="1">
      <alignment horizontal="center" vertical="center"/>
    </xf>
    <xf numFmtId="187" fontId="5" fillId="0" borderId="0" xfId="1" applyNumberFormat="1" applyFont="1" applyBorder="1" applyAlignment="1">
      <alignment horizontal="center" vertical="center"/>
    </xf>
    <xf numFmtId="187" fontId="5" fillId="0" borderId="0" xfId="1" quotePrefix="1" applyNumberFormat="1" applyFont="1" applyBorder="1" applyAlignment="1">
      <alignment horizontal="center" vertical="center"/>
    </xf>
    <xf numFmtId="0" fontId="5" fillId="0" borderId="0" xfId="2" applyFont="1" applyAlignment="1">
      <alignment horizontal="left"/>
    </xf>
    <xf numFmtId="187" fontId="15" fillId="0" borderId="0" xfId="1" applyNumberFormat="1" applyFont="1" applyBorder="1" applyAlignment="1">
      <alignment horizontal="center" vertical="center"/>
    </xf>
    <xf numFmtId="187" fontId="16" fillId="0" borderId="0" xfId="1" applyNumberFormat="1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0" xfId="0" applyFont="1" applyAlignment="1">
      <alignment vertical="top"/>
    </xf>
    <xf numFmtId="187" fontId="5" fillId="0" borderId="0" xfId="1" applyNumberFormat="1" applyFont="1" applyAlignment="1">
      <alignment vertical="top" wrapText="1"/>
    </xf>
    <xf numFmtId="0" fontId="5" fillId="0" borderId="0" xfId="0" applyFont="1" applyAlignment="1">
      <alignment horizontal="left" vertical="top"/>
    </xf>
    <xf numFmtId="187" fontId="5" fillId="0" borderId="0" xfId="1" applyNumberFormat="1" applyFont="1"/>
    <xf numFmtId="49" fontId="21" fillId="0" borderId="0" xfId="0" applyNumberFormat="1" applyFont="1"/>
    <xf numFmtId="0" fontId="6" fillId="0" borderId="15" xfId="0" applyFont="1" applyBorder="1" applyAlignment="1">
      <alignment vertical="top"/>
    </xf>
    <xf numFmtId="2" fontId="6" fillId="0" borderId="15" xfId="1" applyNumberFormat="1" applyFont="1" applyBorder="1" applyAlignment="1">
      <alignment vertical="top"/>
    </xf>
    <xf numFmtId="187" fontId="11" fillId="2" borderId="15" xfId="1" applyNumberFormat="1" applyFont="1" applyFill="1" applyBorder="1" applyAlignment="1">
      <alignment horizontal="center" vertical="top"/>
    </xf>
    <xf numFmtId="187" fontId="6" fillId="0" borderId="16" xfId="1" applyNumberFormat="1" applyFont="1" applyBorder="1" applyAlignment="1">
      <alignment vertical="top"/>
    </xf>
    <xf numFmtId="187" fontId="6" fillId="0" borderId="15" xfId="1" applyNumberFormat="1" applyFont="1" applyBorder="1" applyAlignment="1">
      <alignment vertical="top"/>
    </xf>
    <xf numFmtId="187" fontId="11" fillId="0" borderId="15" xfId="1" quotePrefix="1" applyNumberFormat="1" applyFont="1" applyBorder="1" applyAlignment="1">
      <alignment vertical="top"/>
    </xf>
    <xf numFmtId="187" fontId="11" fillId="0" borderId="15" xfId="1" applyNumberFormat="1" applyFont="1" applyBorder="1" applyAlignment="1">
      <alignment vertical="top"/>
    </xf>
    <xf numFmtId="0" fontId="11" fillId="0" borderId="15" xfId="0" quotePrefix="1" applyFont="1" applyBorder="1" applyAlignment="1">
      <alignment vertical="top"/>
    </xf>
    <xf numFmtId="43" fontId="11" fillId="2" borderId="15" xfId="1" quotePrefix="1" applyFont="1" applyFill="1" applyBorder="1" applyAlignment="1">
      <alignment vertical="top"/>
    </xf>
    <xf numFmtId="187" fontId="6" fillId="0" borderId="15" xfId="1" quotePrefix="1" applyNumberFormat="1" applyFont="1" applyBorder="1" applyAlignment="1">
      <alignment vertical="top"/>
    </xf>
    <xf numFmtId="0" fontId="6" fillId="0" borderId="15" xfId="0" quotePrefix="1" applyFont="1" applyBorder="1" applyAlignment="1">
      <alignment vertical="top"/>
    </xf>
    <xf numFmtId="0" fontId="17" fillId="0" borderId="16" xfId="0" quotePrefix="1" applyFont="1" applyBorder="1" applyAlignment="1">
      <alignment vertical="top"/>
    </xf>
    <xf numFmtId="187" fontId="6" fillId="0" borderId="16" xfId="1" quotePrefix="1" applyNumberFormat="1" applyFont="1" applyBorder="1" applyAlignment="1">
      <alignment horizontal="right" vertical="center"/>
    </xf>
    <xf numFmtId="187" fontId="11" fillId="0" borderId="16" xfId="1" quotePrefix="1" applyNumberFormat="1" applyFont="1" applyBorder="1" applyAlignment="1">
      <alignment horizontal="center" vertical="center"/>
    </xf>
    <xf numFmtId="2" fontId="6" fillId="0" borderId="16" xfId="1" applyNumberFormat="1" applyFont="1" applyBorder="1" applyAlignment="1">
      <alignment horizontal="right" vertical="center"/>
    </xf>
    <xf numFmtId="0" fontId="6" fillId="0" borderId="15" xfId="0" quotePrefix="1" applyFont="1" applyBorder="1" applyAlignment="1">
      <alignment horizontal="left" vertical="center"/>
    </xf>
    <xf numFmtId="0" fontId="6" fillId="0" borderId="16" xfId="0" applyFont="1" applyBorder="1" applyAlignment="1">
      <alignment horizontal="right"/>
    </xf>
    <xf numFmtId="0" fontId="11" fillId="2" borderId="16" xfId="0" applyFont="1" applyFill="1" applyBorder="1" applyAlignment="1">
      <alignment horizontal="right"/>
    </xf>
    <xf numFmtId="187" fontId="31" fillId="2" borderId="16" xfId="1" quotePrefix="1" applyNumberFormat="1" applyFont="1" applyFill="1" applyBorder="1" applyAlignment="1">
      <alignment horizontal="center" vertical="center"/>
    </xf>
    <xf numFmtId="2" fontId="11" fillId="2" borderId="16" xfId="1" quotePrefix="1" applyNumberFormat="1" applyFont="1" applyFill="1" applyBorder="1" applyAlignment="1">
      <alignment horizontal="center" vertical="center"/>
    </xf>
    <xf numFmtId="187" fontId="6" fillId="0" borderId="17" xfId="0" applyNumberFormat="1" applyFont="1" applyBorder="1"/>
    <xf numFmtId="187" fontId="6" fillId="0" borderId="17" xfId="1" quotePrefix="1" applyNumberFormat="1" applyFont="1" applyBorder="1" applyAlignment="1">
      <alignment vertical="center"/>
    </xf>
    <xf numFmtId="188" fontId="5" fillId="0" borderId="17" xfId="1" applyNumberFormat="1" applyFont="1" applyBorder="1"/>
    <xf numFmtId="187" fontId="7" fillId="0" borderId="17" xfId="1" applyNumberFormat="1" applyFont="1" applyBorder="1" applyAlignment="1">
      <alignment horizontal="center" vertical="center"/>
    </xf>
    <xf numFmtId="0" fontId="17" fillId="0" borderId="0" xfId="0" applyFont="1" applyAlignment="1">
      <alignment vertical="top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/>
    </xf>
    <xf numFmtId="49" fontId="5" fillId="0" borderId="1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62" xfId="0" applyFont="1" applyBorder="1" applyAlignment="1">
      <alignment vertical="center"/>
    </xf>
    <xf numFmtId="3" fontId="32" fillId="0" borderId="63" xfId="0" applyNumberFormat="1" applyFont="1" applyBorder="1" applyAlignment="1">
      <alignment horizontal="center" vertical="center" wrapText="1"/>
    </xf>
    <xf numFmtId="194" fontId="5" fillId="0" borderId="64" xfId="0" applyNumberFormat="1" applyFont="1" applyBorder="1" applyAlignment="1">
      <alignment horizontal="right" vertical="center" wrapText="1" readingOrder="1"/>
    </xf>
    <xf numFmtId="187" fontId="4" fillId="0" borderId="1" xfId="1" applyNumberFormat="1" applyFont="1" applyBorder="1" applyAlignment="1">
      <alignment horizontal="center" vertical="center"/>
    </xf>
    <xf numFmtId="187" fontId="5" fillId="0" borderId="8" xfId="1" quotePrefix="1" applyNumberFormat="1" applyFont="1" applyBorder="1" applyAlignment="1">
      <alignment horizontal="right" vertical="center"/>
    </xf>
    <xf numFmtId="187" fontId="5" fillId="0" borderId="62" xfId="1" quotePrefix="1" applyNumberFormat="1" applyFont="1" applyBorder="1" applyAlignment="1">
      <alignment horizontal="right" vertical="center"/>
    </xf>
    <xf numFmtId="3" fontId="32" fillId="0" borderId="30" xfId="0" applyNumberFormat="1" applyFont="1" applyBorder="1" applyAlignment="1">
      <alignment horizontal="center" vertical="center" wrapText="1"/>
    </xf>
    <xf numFmtId="187" fontId="5" fillId="0" borderId="61" xfId="1" quotePrefix="1" applyNumberFormat="1" applyFont="1" applyBorder="1" applyAlignment="1">
      <alignment horizontal="right" vertical="center"/>
    </xf>
    <xf numFmtId="187" fontId="5" fillId="0" borderId="65" xfId="1" quotePrefix="1" applyNumberFormat="1" applyFont="1" applyFill="1" applyBorder="1" applyAlignment="1">
      <alignment horizontal="right" vertical="top"/>
    </xf>
    <xf numFmtId="0" fontId="5" fillId="0" borderId="15" xfId="0" quotePrefix="1" applyFont="1" applyBorder="1" applyAlignment="1">
      <alignment horizontal="right" vertical="center"/>
    </xf>
    <xf numFmtId="187" fontId="4" fillId="0" borderId="51" xfId="1" applyNumberFormat="1" applyFont="1" applyBorder="1" applyAlignment="1">
      <alignment horizontal="center" vertical="center"/>
    </xf>
    <xf numFmtId="187" fontId="5" fillId="0" borderId="15" xfId="0" quotePrefix="1" applyNumberFormat="1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top" wrapText="1"/>
    </xf>
    <xf numFmtId="0" fontId="17" fillId="0" borderId="65" xfId="0" quotePrefix="1" applyFont="1" applyBorder="1" applyAlignment="1">
      <alignment horizontal="center" vertical="top"/>
    </xf>
    <xf numFmtId="0" fontId="17" fillId="0" borderId="66" xfId="0" applyFont="1" applyBorder="1" applyAlignment="1">
      <alignment horizontal="center" vertical="top" wrapText="1"/>
    </xf>
    <xf numFmtId="187" fontId="5" fillId="0" borderId="62" xfId="1" applyNumberFormat="1" applyFont="1" applyBorder="1" applyAlignment="1">
      <alignment vertical="center"/>
    </xf>
    <xf numFmtId="3" fontId="32" fillId="0" borderId="19" xfId="0" applyNumberFormat="1" applyFont="1" applyBorder="1" applyAlignment="1">
      <alignment horizontal="center" vertical="center" wrapText="1"/>
    </xf>
    <xf numFmtId="194" fontId="5" fillId="0" borderId="67" xfId="0" applyNumberFormat="1" applyFont="1" applyBorder="1" applyAlignment="1">
      <alignment horizontal="right" vertical="center" wrapText="1" readingOrder="1"/>
    </xf>
    <xf numFmtId="187" fontId="4" fillId="0" borderId="68" xfId="1" applyNumberFormat="1" applyFont="1" applyBorder="1" applyAlignment="1">
      <alignment horizontal="center" vertical="center"/>
    </xf>
    <xf numFmtId="187" fontId="5" fillId="0" borderId="62" xfId="1" applyNumberFormat="1" applyFont="1" applyBorder="1" applyAlignment="1">
      <alignment horizontal="center" vertical="center"/>
    </xf>
    <xf numFmtId="187" fontId="5" fillId="0" borderId="51" xfId="1" applyNumberFormat="1" applyFont="1" applyBorder="1" applyAlignment="1">
      <alignment horizontal="center" vertical="center"/>
    </xf>
    <xf numFmtId="187" fontId="5" fillId="0" borderId="25" xfId="1" applyNumberFormat="1" applyFont="1" applyBorder="1" applyAlignment="1">
      <alignment vertical="center"/>
    </xf>
    <xf numFmtId="187" fontId="5" fillId="0" borderId="25" xfId="1" applyNumberFormat="1" applyFont="1" applyBorder="1" applyAlignment="1">
      <alignment horizontal="center" vertical="center"/>
    </xf>
    <xf numFmtId="188" fontId="5" fillId="0" borderId="16" xfId="1" applyNumberFormat="1" applyFont="1" applyBorder="1"/>
    <xf numFmtId="0" fontId="5" fillId="0" borderId="25" xfId="0" applyFont="1" applyBorder="1"/>
    <xf numFmtId="187" fontId="5" fillId="0" borderId="16" xfId="1" quotePrefix="1" applyNumberFormat="1" applyFont="1" applyBorder="1" applyAlignment="1">
      <alignment horizontal="right" vertical="center"/>
    </xf>
    <xf numFmtId="187" fontId="5" fillId="0" borderId="16" xfId="1" applyNumberFormat="1" applyFont="1" applyBorder="1" applyAlignment="1">
      <alignment horizontal="center" vertical="center"/>
    </xf>
    <xf numFmtId="187" fontId="5" fillId="0" borderId="16" xfId="1" applyNumberFormat="1" applyFont="1" applyBorder="1"/>
    <xf numFmtId="187" fontId="5" fillId="0" borderId="51" xfId="1" quotePrefix="1" applyNumberFormat="1" applyFont="1" applyBorder="1" applyAlignment="1">
      <alignment horizontal="center" vertical="center"/>
    </xf>
    <xf numFmtId="187" fontId="5" fillId="0" borderId="25" xfId="1" quotePrefix="1" applyNumberFormat="1" applyFont="1" applyBorder="1" applyAlignment="1">
      <alignment horizontal="center" vertical="center"/>
    </xf>
    <xf numFmtId="0" fontId="5" fillId="0" borderId="38" xfId="0" applyFont="1" applyBorder="1"/>
    <xf numFmtId="3" fontId="32" fillId="0" borderId="23" xfId="0" applyNumberFormat="1" applyFont="1" applyBorder="1" applyAlignment="1">
      <alignment horizontal="center" vertical="center" wrapText="1"/>
    </xf>
    <xf numFmtId="194" fontId="5" fillId="0" borderId="0" xfId="0" applyNumberFormat="1" applyFont="1" applyAlignment="1">
      <alignment horizontal="right" vertical="center" wrapText="1" readingOrder="1"/>
    </xf>
    <xf numFmtId="187" fontId="4" fillId="0" borderId="14" xfId="1" applyNumberFormat="1" applyFont="1" applyBorder="1" applyAlignment="1">
      <alignment horizontal="center" vertical="center"/>
    </xf>
    <xf numFmtId="187" fontId="5" fillId="0" borderId="38" xfId="1" applyNumberFormat="1" applyFont="1" applyBorder="1" applyAlignment="1">
      <alignment horizontal="center" vertical="center"/>
    </xf>
    <xf numFmtId="3" fontId="32" fillId="0" borderId="69" xfId="0" applyNumberFormat="1" applyFont="1" applyBorder="1" applyAlignment="1">
      <alignment horizontal="center" vertical="center" wrapText="1"/>
    </xf>
    <xf numFmtId="187" fontId="5" fillId="0" borderId="9" xfId="1" quotePrefix="1" applyNumberFormat="1" applyFont="1" applyBorder="1" applyAlignment="1">
      <alignment horizontal="right" vertical="center"/>
    </xf>
    <xf numFmtId="187" fontId="5" fillId="0" borderId="21" xfId="1" quotePrefix="1" applyNumberFormat="1" applyFont="1" applyBorder="1" applyAlignment="1">
      <alignment horizontal="center" vertical="center"/>
    </xf>
    <xf numFmtId="187" fontId="4" fillId="0" borderId="52" xfId="1" applyNumberFormat="1" applyFont="1" applyBorder="1" applyAlignment="1">
      <alignment horizontal="center" vertical="center"/>
    </xf>
    <xf numFmtId="187" fontId="5" fillId="0" borderId="8" xfId="0" quotePrefix="1" applyNumberFormat="1" applyFont="1" applyBorder="1" applyAlignment="1">
      <alignment horizontal="center" vertical="center"/>
    </xf>
    <xf numFmtId="187" fontId="5" fillId="0" borderId="21" xfId="1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right"/>
    </xf>
    <xf numFmtId="3" fontId="4" fillId="0" borderId="17" xfId="0" applyNumberFormat="1" applyFont="1" applyBorder="1"/>
    <xf numFmtId="0" fontId="4" fillId="0" borderId="17" xfId="0" applyFont="1" applyBorder="1"/>
    <xf numFmtId="187" fontId="4" fillId="0" borderId="17" xfId="1" quotePrefix="1" applyNumberFormat="1" applyFont="1" applyBorder="1" applyAlignment="1">
      <alignment horizontal="center" vertical="center"/>
    </xf>
    <xf numFmtId="187" fontId="12" fillId="0" borderId="17" xfId="1" quotePrefix="1" applyNumberFormat="1" applyFont="1" applyBorder="1" applyAlignment="1">
      <alignment horizontal="center" vertical="center"/>
    </xf>
    <xf numFmtId="187" fontId="4" fillId="0" borderId="17" xfId="1" quotePrefix="1" applyNumberFormat="1" applyFont="1" applyBorder="1" applyAlignment="1">
      <alignment horizontal="right" vertical="center"/>
    </xf>
    <xf numFmtId="187" fontId="4" fillId="0" borderId="17" xfId="0" quotePrefix="1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top" wrapText="1"/>
    </xf>
    <xf numFmtId="0" fontId="4" fillId="0" borderId="17" xfId="2" applyFont="1" applyBorder="1" applyAlignment="1">
      <alignment horizontal="left"/>
    </xf>
    <xf numFmtId="188" fontId="4" fillId="0" borderId="17" xfId="1" applyNumberFormat="1" applyFont="1" applyBorder="1"/>
    <xf numFmtId="188" fontId="5" fillId="0" borderId="0" xfId="1" applyNumberFormat="1" applyFont="1" applyBorder="1"/>
    <xf numFmtId="0" fontId="11" fillId="0" borderId="0" xfId="0" applyFont="1" applyAlignment="1">
      <alignment vertical="top"/>
    </xf>
    <xf numFmtId="49" fontId="6" fillId="0" borderId="0" xfId="0" applyNumberFormat="1" applyFont="1"/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Alignment="1">
      <alignment vertical="top" wrapText="1"/>
    </xf>
    <xf numFmtId="0" fontId="6" fillId="0" borderId="14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7" xfId="0" applyNumberFormat="1" applyFont="1" applyBorder="1" applyAlignment="1">
      <alignment horizontal="center" vertical="center"/>
    </xf>
    <xf numFmtId="0" fontId="6" fillId="0" borderId="70" xfId="0" applyFont="1" applyBorder="1" applyAlignment="1">
      <alignment vertical="center"/>
    </xf>
    <xf numFmtId="3" fontId="33" fillId="0" borderId="71" xfId="0" applyNumberFormat="1" applyFont="1" applyBorder="1" applyAlignment="1">
      <alignment horizontal="center" vertical="center" wrapText="1"/>
    </xf>
    <xf numFmtId="194" fontId="6" fillId="0" borderId="72" xfId="0" applyNumberFormat="1" applyFont="1" applyBorder="1" applyAlignment="1">
      <alignment horizontal="right" vertical="center" wrapText="1" readingOrder="1"/>
    </xf>
    <xf numFmtId="3" fontId="33" fillId="0" borderId="73" xfId="0" applyNumberFormat="1" applyFont="1" applyBorder="1" applyAlignment="1">
      <alignment horizontal="center" vertical="center" wrapText="1"/>
    </xf>
    <xf numFmtId="0" fontId="6" fillId="0" borderId="74" xfId="0" quotePrefix="1" applyFont="1" applyBorder="1" applyAlignment="1">
      <alignment horizontal="center" vertical="center"/>
    </xf>
    <xf numFmtId="3" fontId="33" fillId="0" borderId="63" xfId="0" applyNumberFormat="1" applyFont="1" applyBorder="1" applyAlignment="1">
      <alignment horizontal="center" vertical="center" wrapText="1"/>
    </xf>
    <xf numFmtId="187" fontId="6" fillId="0" borderId="61" xfId="1" quotePrefix="1" applyNumberFormat="1" applyFont="1" applyBorder="1" applyAlignment="1">
      <alignment horizontal="right" vertical="center"/>
    </xf>
    <xf numFmtId="187" fontId="6" fillId="0" borderId="15" xfId="0" quotePrefix="1" applyNumberFormat="1" applyFont="1" applyBorder="1" applyAlignment="1">
      <alignment horizontal="center" vertical="center"/>
    </xf>
    <xf numFmtId="187" fontId="11" fillId="0" borderId="65" xfId="0" quotePrefix="1" applyNumberFormat="1" applyFont="1" applyBorder="1" applyAlignment="1">
      <alignment horizontal="center" vertical="center"/>
    </xf>
    <xf numFmtId="187" fontId="6" fillId="0" borderId="62" xfId="1" applyNumberFormat="1" applyFont="1" applyBorder="1" applyAlignment="1">
      <alignment vertical="center"/>
    </xf>
    <xf numFmtId="3" fontId="33" fillId="0" borderId="19" xfId="0" applyNumberFormat="1" applyFont="1" applyBorder="1" applyAlignment="1">
      <alignment horizontal="center" vertical="center" wrapText="1"/>
    </xf>
    <xf numFmtId="194" fontId="6" fillId="0" borderId="67" xfId="0" applyNumberFormat="1" applyFont="1" applyBorder="1" applyAlignment="1">
      <alignment horizontal="right" vertical="center" wrapText="1" readingOrder="1"/>
    </xf>
    <xf numFmtId="3" fontId="33" fillId="0" borderId="68" xfId="0" applyNumberFormat="1" applyFont="1" applyBorder="1" applyAlignment="1">
      <alignment horizontal="center" vertical="center" wrapText="1"/>
    </xf>
    <xf numFmtId="0" fontId="6" fillId="0" borderId="62" xfId="0" applyFont="1" applyBorder="1" applyAlignment="1">
      <alignment vertical="center"/>
    </xf>
    <xf numFmtId="187" fontId="6" fillId="0" borderId="25" xfId="1" applyNumberFormat="1" applyFont="1" applyBorder="1" applyAlignment="1">
      <alignment vertical="center"/>
    </xf>
    <xf numFmtId="0" fontId="6" fillId="0" borderId="25" xfId="0" applyFont="1" applyBorder="1"/>
    <xf numFmtId="187" fontId="6" fillId="0" borderId="28" xfId="1" applyNumberFormat="1" applyFont="1" applyBorder="1" applyAlignment="1">
      <alignment horizontal="center" vertical="center"/>
    </xf>
    <xf numFmtId="0" fontId="6" fillId="0" borderId="38" xfId="0" applyFont="1" applyBorder="1"/>
    <xf numFmtId="3" fontId="33" fillId="0" borderId="23" xfId="0" applyNumberFormat="1" applyFont="1" applyBorder="1" applyAlignment="1">
      <alignment horizontal="center" vertical="center" wrapText="1"/>
    </xf>
    <xf numFmtId="194" fontId="6" fillId="0" borderId="0" xfId="0" applyNumberFormat="1" applyFont="1" applyAlignment="1">
      <alignment horizontal="right" vertical="center" wrapText="1" readingOrder="1"/>
    </xf>
    <xf numFmtId="0" fontId="6" fillId="0" borderId="8" xfId="0" quotePrefix="1" applyFont="1" applyBorder="1" applyAlignment="1">
      <alignment horizontal="center" vertical="center"/>
    </xf>
    <xf numFmtId="187" fontId="6" fillId="0" borderId="9" xfId="1" quotePrefix="1" applyNumberFormat="1" applyFont="1" applyBorder="1" applyAlignment="1">
      <alignment horizontal="right" vertical="center"/>
    </xf>
    <xf numFmtId="187" fontId="11" fillId="0" borderId="8" xfId="0" quotePrefix="1" applyNumberFormat="1" applyFont="1" applyBorder="1" applyAlignment="1">
      <alignment horizontal="center" vertical="center"/>
    </xf>
    <xf numFmtId="3" fontId="7" fillId="0" borderId="17" xfId="0" applyNumberFormat="1" applyFont="1" applyBorder="1"/>
    <xf numFmtId="0" fontId="7" fillId="0" borderId="17" xfId="0" applyFont="1" applyBorder="1"/>
    <xf numFmtId="187" fontId="7" fillId="0" borderId="17" xfId="1" quotePrefix="1" applyNumberFormat="1" applyFont="1" applyBorder="1" applyAlignment="1">
      <alignment horizontal="center" vertical="center"/>
    </xf>
    <xf numFmtId="0" fontId="6" fillId="0" borderId="17" xfId="0" quotePrefix="1" applyFont="1" applyBorder="1" applyAlignment="1">
      <alignment horizontal="center" vertical="center"/>
    </xf>
    <xf numFmtId="187" fontId="7" fillId="0" borderId="17" xfId="1" quotePrefix="1" applyNumberFormat="1" applyFont="1" applyBorder="1" applyAlignment="1">
      <alignment horizontal="right" vertical="center"/>
    </xf>
    <xf numFmtId="187" fontId="3" fillId="0" borderId="17" xfId="0" quotePrefix="1" applyNumberFormat="1" applyFont="1" applyBorder="1" applyAlignment="1">
      <alignment horizontal="center" vertical="center"/>
    </xf>
    <xf numFmtId="0" fontId="7" fillId="0" borderId="17" xfId="2" applyFont="1" applyBorder="1" applyAlignment="1">
      <alignment horizontal="left"/>
    </xf>
    <xf numFmtId="188" fontId="6" fillId="0" borderId="0" xfId="1" applyNumberFormat="1" applyFont="1" applyBorder="1"/>
    <xf numFmtId="187" fontId="13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vertical="top"/>
    </xf>
    <xf numFmtId="187" fontId="6" fillId="0" borderId="0" xfId="1" applyNumberFormat="1" applyFont="1" applyAlignment="1">
      <alignment vertical="top" wrapText="1"/>
    </xf>
    <xf numFmtId="0" fontId="6" fillId="0" borderId="0" xfId="0" applyFont="1" applyAlignment="1">
      <alignment horizontal="left" vertical="top"/>
    </xf>
    <xf numFmtId="187" fontId="6" fillId="0" borderId="0" xfId="1" applyNumberFormat="1" applyFont="1"/>
    <xf numFmtId="187" fontId="6" fillId="0" borderId="1" xfId="1" applyNumberFormat="1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3" fontId="33" fillId="0" borderId="16" xfId="0" applyNumberFormat="1" applyFont="1" applyBorder="1" applyAlignment="1">
      <alignment horizontal="center" vertical="center" wrapText="1"/>
    </xf>
    <xf numFmtId="194" fontId="6" fillId="0" borderId="16" xfId="0" applyNumberFormat="1" applyFont="1" applyBorder="1" applyAlignment="1">
      <alignment horizontal="right" vertical="center" wrapText="1" readingOrder="1"/>
    </xf>
    <xf numFmtId="0" fontId="6" fillId="0" borderId="16" xfId="0" quotePrefix="1" applyFont="1" applyBorder="1" applyAlignment="1">
      <alignment horizontal="right" vertical="center"/>
    </xf>
    <xf numFmtId="187" fontId="6" fillId="0" borderId="16" xfId="1" applyNumberFormat="1" applyFont="1" applyBorder="1"/>
    <xf numFmtId="0" fontId="6" fillId="0" borderId="16" xfId="0" quotePrefix="1" applyFont="1" applyBorder="1" applyAlignment="1">
      <alignment horizontal="center" vertical="center"/>
    </xf>
    <xf numFmtId="0" fontId="11" fillId="0" borderId="1" xfId="0" applyFont="1" applyBorder="1" applyAlignment="1">
      <alignment vertical="top"/>
    </xf>
    <xf numFmtId="0" fontId="11" fillId="0" borderId="1" xfId="0" applyFont="1" applyBorder="1" applyAlignment="1">
      <alignment vertical="top" wrapText="1"/>
    </xf>
    <xf numFmtId="0" fontId="11" fillId="0" borderId="16" xfId="0" quotePrefix="1" applyFont="1" applyBorder="1" applyAlignment="1">
      <alignment horizontal="center" vertical="center"/>
    </xf>
    <xf numFmtId="0" fontId="11" fillId="0" borderId="66" xfId="0" applyFont="1" applyBorder="1" applyAlignment="1">
      <alignment vertical="top"/>
    </xf>
    <xf numFmtId="0" fontId="11" fillId="0" borderId="66" xfId="0" applyFont="1" applyBorder="1" applyAlignment="1">
      <alignment vertical="top" wrapText="1"/>
    </xf>
    <xf numFmtId="187" fontId="11" fillId="0" borderId="66" xfId="1" applyNumberFormat="1" applyFont="1" applyFill="1" applyBorder="1" applyAlignment="1">
      <alignment vertical="top"/>
    </xf>
    <xf numFmtId="0" fontId="6" fillId="0" borderId="16" xfId="0" applyFont="1" applyBorder="1" applyAlignment="1">
      <alignment vertical="top"/>
    </xf>
    <xf numFmtId="3" fontId="33" fillId="0" borderId="16" xfId="0" applyNumberFormat="1" applyFont="1" applyBorder="1" applyAlignment="1">
      <alignment vertical="top" wrapText="1"/>
    </xf>
    <xf numFmtId="194" fontId="6" fillId="0" borderId="16" xfId="0" applyNumberFormat="1" applyFont="1" applyBorder="1" applyAlignment="1">
      <alignment horizontal="right" vertical="top" wrapText="1" readingOrder="1"/>
    </xf>
    <xf numFmtId="187" fontId="6" fillId="0" borderId="16" xfId="1" quotePrefix="1" applyNumberFormat="1" applyFont="1" applyFill="1" applyBorder="1" applyAlignment="1">
      <alignment vertical="top"/>
    </xf>
    <xf numFmtId="187" fontId="6" fillId="0" borderId="16" xfId="1" quotePrefix="1" applyNumberFormat="1" applyFont="1" applyBorder="1" applyAlignment="1">
      <alignment vertical="top"/>
    </xf>
    <xf numFmtId="187" fontId="6" fillId="0" borderId="15" xfId="0" quotePrefix="1" applyNumberFormat="1" applyFont="1" applyBorder="1" applyAlignment="1">
      <alignment vertical="top"/>
    </xf>
    <xf numFmtId="0" fontId="6" fillId="0" borderId="16" xfId="0" quotePrefix="1" applyFont="1" applyBorder="1" applyAlignment="1">
      <alignment vertical="top"/>
    </xf>
    <xf numFmtId="0" fontId="11" fillId="0" borderId="16" xfId="0" quotePrefix="1" applyFont="1" applyBorder="1" applyAlignment="1">
      <alignment horizontal="center" vertical="top"/>
    </xf>
    <xf numFmtId="0" fontId="6" fillId="0" borderId="15" xfId="0" quotePrefix="1" applyFont="1" applyBorder="1" applyAlignment="1">
      <alignment horizontal="center" vertical="top"/>
    </xf>
    <xf numFmtId="187" fontId="10" fillId="0" borderId="16" xfId="1" applyNumberFormat="1" applyFont="1" applyBorder="1" applyAlignment="1">
      <alignment horizontal="center" vertical="center"/>
    </xf>
    <xf numFmtId="187" fontId="6" fillId="0" borderId="16" xfId="1" applyNumberFormat="1" applyFont="1" applyBorder="1" applyAlignment="1">
      <alignment vertical="top" wrapText="1"/>
    </xf>
    <xf numFmtId="187" fontId="13" fillId="0" borderId="16" xfId="1" applyNumberFormat="1" applyFont="1" applyBorder="1" applyAlignment="1">
      <alignment horizontal="center" vertical="center"/>
    </xf>
    <xf numFmtId="3" fontId="33" fillId="0" borderId="21" xfId="0" applyNumberFormat="1" applyFont="1" applyBorder="1" applyAlignment="1">
      <alignment horizontal="center" vertical="center" wrapText="1"/>
    </xf>
    <xf numFmtId="194" fontId="6" fillId="0" borderId="21" xfId="0" applyNumberFormat="1" applyFont="1" applyBorder="1" applyAlignment="1">
      <alignment horizontal="right" vertical="center" wrapText="1" readingOrder="1"/>
    </xf>
    <xf numFmtId="187" fontId="6" fillId="0" borderId="21" xfId="1" applyNumberFormat="1" applyFont="1" applyBorder="1"/>
    <xf numFmtId="0" fontId="6" fillId="0" borderId="21" xfId="0" quotePrefix="1" applyFont="1" applyBorder="1" applyAlignment="1">
      <alignment horizontal="center" vertical="center"/>
    </xf>
    <xf numFmtId="187" fontId="6" fillId="0" borderId="8" xfId="0" quotePrefix="1" applyNumberFormat="1" applyFont="1" applyBorder="1" applyAlignment="1">
      <alignment horizontal="center" vertical="center"/>
    </xf>
    <xf numFmtId="187" fontId="6" fillId="0" borderId="8" xfId="1" applyNumberFormat="1" applyFont="1" applyBorder="1" applyAlignment="1">
      <alignment horizontal="center" vertical="center"/>
    </xf>
    <xf numFmtId="0" fontId="11" fillId="0" borderId="8" xfId="0" quotePrefix="1" applyFont="1" applyBorder="1" applyAlignment="1">
      <alignment horizontal="center" vertical="center"/>
    </xf>
    <xf numFmtId="187" fontId="13" fillId="0" borderId="21" xfId="1" applyNumberFormat="1" applyFont="1" applyBorder="1" applyAlignment="1">
      <alignment horizontal="center" vertical="center"/>
    </xf>
    <xf numFmtId="187" fontId="6" fillId="0" borderId="21" xfId="1" applyNumberFormat="1" applyFont="1" applyBorder="1" applyAlignment="1">
      <alignment vertical="top" wrapText="1"/>
    </xf>
    <xf numFmtId="0" fontId="3" fillId="0" borderId="17" xfId="0" applyFont="1" applyBorder="1" applyAlignment="1">
      <alignment horizontal="right"/>
    </xf>
    <xf numFmtId="3" fontId="3" fillId="0" borderId="17" xfId="0" applyNumberFormat="1" applyFont="1" applyBorder="1"/>
    <xf numFmtId="0" fontId="3" fillId="0" borderId="17" xfId="0" applyFont="1" applyBorder="1"/>
    <xf numFmtId="187" fontId="3" fillId="0" borderId="17" xfId="1" applyNumberFormat="1" applyFont="1" applyBorder="1" applyAlignment="1">
      <alignment horizontal="center" vertical="center"/>
    </xf>
    <xf numFmtId="187" fontId="3" fillId="0" borderId="17" xfId="1" quotePrefix="1" applyNumberFormat="1" applyFont="1" applyBorder="1" applyAlignment="1">
      <alignment horizontal="center" vertical="center"/>
    </xf>
    <xf numFmtId="187" fontId="3" fillId="0" borderId="17" xfId="1" applyNumberFormat="1" applyFont="1" applyBorder="1"/>
    <xf numFmtId="0" fontId="3" fillId="0" borderId="17" xfId="0" quotePrefix="1" applyFont="1" applyBorder="1" applyAlignment="1">
      <alignment horizontal="center" vertical="center"/>
    </xf>
    <xf numFmtId="0" fontId="3" fillId="0" borderId="17" xfId="0" quotePrefix="1" applyFont="1" applyBorder="1" applyAlignment="1">
      <alignment horizontal="left" vertical="center"/>
    </xf>
    <xf numFmtId="0" fontId="11" fillId="0" borderId="0" xfId="0" applyFont="1"/>
    <xf numFmtId="0" fontId="3" fillId="0" borderId="0" xfId="0" applyFont="1"/>
    <xf numFmtId="187" fontId="3" fillId="0" borderId="0" xfId="1" applyNumberFormat="1" applyFont="1" applyBorder="1" applyAlignment="1">
      <alignment horizontal="center" vertical="center"/>
    </xf>
    <xf numFmtId="187" fontId="3" fillId="0" borderId="0" xfId="1" quotePrefix="1" applyNumberFormat="1" applyFont="1" applyBorder="1" applyAlignment="1">
      <alignment horizontal="center" vertical="center"/>
    </xf>
    <xf numFmtId="0" fontId="3" fillId="0" borderId="0" xfId="2" applyFont="1" applyAlignment="1">
      <alignment horizontal="left"/>
    </xf>
    <xf numFmtId="188" fontId="3" fillId="0" borderId="0" xfId="1" applyNumberFormat="1" applyFont="1" applyBorder="1"/>
    <xf numFmtId="187" fontId="6" fillId="0" borderId="0" xfId="1" applyNumberFormat="1" applyFont="1" applyAlignment="1">
      <alignment vertical="top"/>
    </xf>
    <xf numFmtId="3" fontId="34" fillId="0" borderId="16" xfId="0" applyNumberFormat="1" applyFont="1" applyBorder="1" applyAlignment="1">
      <alignment horizontal="center" vertical="center" wrapText="1"/>
    </xf>
    <xf numFmtId="194" fontId="5" fillId="0" borderId="16" xfId="0" applyNumberFormat="1" applyFont="1" applyBorder="1" applyAlignment="1">
      <alignment horizontal="right" vertical="center" wrapText="1" readingOrder="1"/>
    </xf>
    <xf numFmtId="187" fontId="6" fillId="0" borderId="16" xfId="0" quotePrefix="1" applyNumberFormat="1" applyFont="1" applyBorder="1" applyAlignment="1">
      <alignment horizontal="center" vertical="center"/>
    </xf>
    <xf numFmtId="0" fontId="17" fillId="0" borderId="16" xfId="0" quotePrefix="1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65" xfId="0" applyFont="1" applyBorder="1" applyAlignment="1">
      <alignment vertical="top"/>
    </xf>
    <xf numFmtId="0" fontId="17" fillId="0" borderId="65" xfId="0" applyFont="1" applyBorder="1" applyAlignment="1">
      <alignment vertical="top" wrapText="1"/>
    </xf>
    <xf numFmtId="0" fontId="17" fillId="0" borderId="66" xfId="0" applyFont="1" applyBorder="1" applyAlignment="1">
      <alignment vertical="top"/>
    </xf>
    <xf numFmtId="0" fontId="17" fillId="0" borderId="66" xfId="0" applyFont="1" applyBorder="1" applyAlignment="1">
      <alignment vertical="top" wrapText="1"/>
    </xf>
    <xf numFmtId="187" fontId="17" fillId="0" borderId="66" xfId="1" applyNumberFormat="1" applyFont="1" applyFill="1" applyBorder="1" applyAlignment="1">
      <alignment vertical="top"/>
    </xf>
    <xf numFmtId="0" fontId="5" fillId="0" borderId="66" xfId="0" applyFont="1" applyBorder="1" applyAlignment="1">
      <alignment vertical="top" wrapText="1"/>
    </xf>
    <xf numFmtId="0" fontId="5" fillId="0" borderId="16" xfId="0" quotePrefix="1" applyFont="1" applyBorder="1" applyAlignment="1">
      <alignment vertical="top" wrapText="1"/>
    </xf>
    <xf numFmtId="187" fontId="9" fillId="0" borderId="16" xfId="1" applyNumberFormat="1" applyFont="1" applyBorder="1" applyAlignment="1">
      <alignment vertical="top" wrapText="1"/>
    </xf>
    <xf numFmtId="3" fontId="34" fillId="0" borderId="21" xfId="0" applyNumberFormat="1" applyFont="1" applyBorder="1" applyAlignment="1">
      <alignment horizontal="center" vertical="center" wrapText="1"/>
    </xf>
    <xf numFmtId="194" fontId="5" fillId="0" borderId="21" xfId="0" applyNumberFormat="1" applyFont="1" applyBorder="1" applyAlignment="1">
      <alignment horizontal="right" vertical="center" wrapText="1" readingOrder="1"/>
    </xf>
    <xf numFmtId="187" fontId="6" fillId="0" borderId="21" xfId="1" quotePrefix="1" applyNumberFormat="1" applyFont="1" applyBorder="1" applyAlignment="1">
      <alignment horizontal="right" vertical="center"/>
    </xf>
    <xf numFmtId="187" fontId="6" fillId="0" borderId="21" xfId="0" quotePrefix="1" applyNumberFormat="1" applyFont="1" applyBorder="1" applyAlignment="1">
      <alignment horizontal="center" vertical="center"/>
    </xf>
    <xf numFmtId="0" fontId="17" fillId="0" borderId="21" xfId="0" quotePrefix="1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/>
    </xf>
    <xf numFmtId="187" fontId="9" fillId="0" borderId="21" xfId="1" applyNumberFormat="1" applyFont="1" applyBorder="1" applyAlignment="1">
      <alignment vertical="top" wrapText="1"/>
    </xf>
    <xf numFmtId="187" fontId="7" fillId="0" borderId="45" xfId="1" quotePrefix="1" applyNumberFormat="1" applyFont="1" applyBorder="1" applyAlignment="1">
      <alignment horizontal="right" vertical="center"/>
    </xf>
    <xf numFmtId="187" fontId="7" fillId="0" borderId="45" xfId="0" quotePrefix="1" applyNumberFormat="1" applyFont="1" applyBorder="1" applyAlignment="1">
      <alignment horizontal="center" vertical="center"/>
    </xf>
    <xf numFmtId="0" fontId="12" fillId="0" borderId="17" xfId="0" quotePrefix="1" applyFont="1" applyBorder="1" applyAlignment="1">
      <alignment horizontal="center" vertical="center"/>
    </xf>
    <xf numFmtId="187" fontId="35" fillId="0" borderId="17" xfId="1" applyNumberFormat="1" applyFont="1" applyBorder="1" applyAlignment="1">
      <alignment horizontal="center" vertical="center"/>
    </xf>
    <xf numFmtId="187" fontId="36" fillId="0" borderId="17" xfId="1" applyNumberFormat="1" applyFont="1" applyBorder="1" applyAlignment="1">
      <alignment horizontal="center" vertical="center"/>
    </xf>
    <xf numFmtId="0" fontId="6" fillId="0" borderId="4" xfId="0" applyFont="1" applyBorder="1"/>
    <xf numFmtId="0" fontId="37" fillId="0" borderId="0" xfId="0" applyFont="1" applyAlignment="1">
      <alignment vertical="top"/>
    </xf>
    <xf numFmtId="0" fontId="38" fillId="0" borderId="0" xfId="0" applyFont="1"/>
    <xf numFmtId="49" fontId="38" fillId="0" borderId="0" xfId="0" applyNumberFormat="1" applyFont="1"/>
    <xf numFmtId="0" fontId="38" fillId="0" borderId="2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/>
    </xf>
    <xf numFmtId="0" fontId="38" fillId="0" borderId="0" xfId="0" applyFont="1" applyAlignment="1">
      <alignment horizontal="center" vertical="top" wrapText="1"/>
    </xf>
    <xf numFmtId="0" fontId="38" fillId="0" borderId="13" xfId="0" applyFont="1" applyBorder="1" applyAlignment="1">
      <alignment horizontal="center" vertical="center"/>
    </xf>
    <xf numFmtId="0" fontId="38" fillId="0" borderId="0" xfId="0" applyFont="1" applyAlignment="1">
      <alignment vertical="top" wrapText="1"/>
    </xf>
    <xf numFmtId="0" fontId="38" fillId="0" borderId="14" xfId="0" applyFont="1" applyBorder="1" applyAlignment="1">
      <alignment horizontal="center" vertical="center" wrapText="1"/>
    </xf>
    <xf numFmtId="0" fontId="38" fillId="0" borderId="10" xfId="0" applyFont="1" applyBorder="1" applyAlignment="1">
      <alignment vertical="center"/>
    </xf>
    <xf numFmtId="49" fontId="38" fillId="0" borderId="17" xfId="0" applyNumberFormat="1" applyFont="1" applyBorder="1" applyAlignment="1">
      <alignment horizontal="center" vertical="center"/>
    </xf>
    <xf numFmtId="3" fontId="33" fillId="0" borderId="20" xfId="0" applyNumberFormat="1" applyFont="1" applyBorder="1" applyAlignment="1">
      <alignment horizontal="right" vertical="center" wrapText="1"/>
    </xf>
    <xf numFmtId="0" fontId="38" fillId="0" borderId="61" xfId="0" quotePrefix="1" applyFont="1" applyBorder="1" applyAlignment="1">
      <alignment horizontal="center" vertical="center"/>
    </xf>
    <xf numFmtId="187" fontId="38" fillId="0" borderId="62" xfId="1" quotePrefix="1" applyNumberFormat="1" applyFont="1" applyBorder="1" applyAlignment="1">
      <alignment horizontal="right" vertical="center"/>
    </xf>
    <xf numFmtId="3" fontId="39" fillId="0" borderId="20" xfId="0" applyNumberFormat="1" applyFont="1" applyBorder="1" applyAlignment="1">
      <alignment horizontal="right" vertical="center" wrapText="1"/>
    </xf>
    <xf numFmtId="187" fontId="38" fillId="0" borderId="20" xfId="1" applyNumberFormat="1" applyFont="1" applyBorder="1"/>
    <xf numFmtId="0" fontId="38" fillId="0" borderId="20" xfId="0" quotePrefix="1" applyFont="1" applyBorder="1" applyAlignment="1">
      <alignment horizontal="center" vertical="center"/>
    </xf>
    <xf numFmtId="187" fontId="38" fillId="0" borderId="75" xfId="1" applyNumberFormat="1" applyFont="1" applyBorder="1"/>
    <xf numFmtId="0" fontId="11" fillId="0" borderId="66" xfId="0" quotePrefix="1" applyFont="1" applyBorder="1" applyAlignment="1">
      <alignment horizontal="center" vertical="center"/>
    </xf>
    <xf numFmtId="0" fontId="38" fillId="0" borderId="15" xfId="0" quotePrefix="1" applyFont="1" applyBorder="1" applyAlignment="1">
      <alignment horizontal="center" vertical="center"/>
    </xf>
    <xf numFmtId="3" fontId="33" fillId="0" borderId="19" xfId="0" applyNumberFormat="1" applyFont="1" applyBorder="1" applyAlignment="1">
      <alignment horizontal="right" vertical="center" wrapText="1"/>
    </xf>
    <xf numFmtId="187" fontId="38" fillId="0" borderId="15" xfId="1" applyNumberFormat="1" applyFont="1" applyBorder="1" applyAlignment="1">
      <alignment horizontal="center" vertical="center"/>
    </xf>
    <xf numFmtId="187" fontId="38" fillId="0" borderId="62" xfId="1" applyNumberFormat="1" applyFont="1" applyBorder="1" applyAlignment="1">
      <alignment horizontal="center" vertical="center"/>
    </xf>
    <xf numFmtId="3" fontId="39" fillId="0" borderId="19" xfId="0" applyNumberFormat="1" applyFont="1" applyBorder="1" applyAlignment="1">
      <alignment horizontal="right" vertical="center" wrapText="1"/>
    </xf>
    <xf numFmtId="187" fontId="38" fillId="0" borderId="19" xfId="1" applyNumberFormat="1" applyFont="1" applyBorder="1"/>
    <xf numFmtId="0" fontId="38" fillId="0" borderId="19" xfId="0" quotePrefix="1" applyFont="1" applyBorder="1" applyAlignment="1">
      <alignment horizontal="center" vertical="center"/>
    </xf>
    <xf numFmtId="187" fontId="38" fillId="0" borderId="19" xfId="1" quotePrefix="1" applyNumberFormat="1" applyFont="1" applyBorder="1" applyAlignment="1">
      <alignment horizontal="center" vertical="center"/>
    </xf>
    <xf numFmtId="187" fontId="38" fillId="0" borderId="68" xfId="1" applyNumberFormat="1" applyFont="1" applyBorder="1"/>
    <xf numFmtId="187" fontId="38" fillId="0" borderId="25" xfId="1" applyNumberFormat="1" applyFont="1" applyBorder="1" applyAlignment="1">
      <alignment horizontal="center" vertical="center"/>
    </xf>
    <xf numFmtId="187" fontId="38" fillId="0" borderId="16" xfId="1" applyNumberFormat="1" applyFont="1" applyBorder="1" applyAlignment="1">
      <alignment horizontal="center" vertical="center"/>
    </xf>
    <xf numFmtId="187" fontId="38" fillId="0" borderId="28" xfId="1" applyNumberFormat="1" applyFont="1" applyBorder="1" applyAlignment="1">
      <alignment horizontal="center" vertical="center"/>
    </xf>
    <xf numFmtId="3" fontId="33" fillId="0" borderId="23" xfId="0" applyNumberFormat="1" applyFont="1" applyBorder="1" applyAlignment="1">
      <alignment horizontal="right" vertical="center" wrapText="1"/>
    </xf>
    <xf numFmtId="187" fontId="38" fillId="0" borderId="34" xfId="1" applyNumberFormat="1" applyFont="1" applyBorder="1" applyAlignment="1">
      <alignment horizontal="center" vertical="center"/>
    </xf>
    <xf numFmtId="187" fontId="38" fillId="0" borderId="21" xfId="1" applyNumberFormat="1" applyFont="1" applyBorder="1" applyAlignment="1">
      <alignment horizontal="center" vertical="center"/>
    </xf>
    <xf numFmtId="187" fontId="38" fillId="0" borderId="38" xfId="1" applyNumberFormat="1" applyFont="1" applyBorder="1" applyAlignment="1">
      <alignment horizontal="center" vertical="center"/>
    </xf>
    <xf numFmtId="3" fontId="39" fillId="0" borderId="23" xfId="0" applyNumberFormat="1" applyFont="1" applyBorder="1" applyAlignment="1">
      <alignment horizontal="right" vertical="center" wrapText="1"/>
    </xf>
    <xf numFmtId="187" fontId="38" fillId="0" borderId="0" xfId="1" applyNumberFormat="1" applyFont="1"/>
    <xf numFmtId="0" fontId="38" fillId="0" borderId="76" xfId="0" quotePrefix="1" applyFont="1" applyBorder="1" applyAlignment="1">
      <alignment horizontal="center" vertical="center"/>
    </xf>
    <xf numFmtId="187" fontId="38" fillId="0" borderId="8" xfId="1" quotePrefix="1" applyNumberFormat="1" applyFont="1" applyBorder="1" applyAlignment="1">
      <alignment horizontal="center" vertical="center"/>
    </xf>
    <xf numFmtId="0" fontId="38" fillId="0" borderId="9" xfId="0" quotePrefix="1" applyFont="1" applyBorder="1" applyAlignment="1">
      <alignment horizontal="center" vertical="center"/>
    </xf>
    <xf numFmtId="0" fontId="11" fillId="0" borderId="77" xfId="0" quotePrefix="1" applyFont="1" applyBorder="1" applyAlignment="1">
      <alignment horizontal="center" vertical="center"/>
    </xf>
    <xf numFmtId="0" fontId="38" fillId="0" borderId="8" xfId="0" quotePrefix="1" applyFont="1" applyBorder="1" applyAlignment="1">
      <alignment horizontal="center" vertical="center"/>
    </xf>
    <xf numFmtId="0" fontId="38" fillId="0" borderId="78" xfId="0" quotePrefix="1" applyFont="1" applyBorder="1" applyAlignment="1">
      <alignment horizontal="center" vertical="center"/>
    </xf>
    <xf numFmtId="187" fontId="7" fillId="0" borderId="7" xfId="1" applyNumberFormat="1" applyFont="1" applyBorder="1"/>
    <xf numFmtId="0" fontId="38" fillId="0" borderId="17" xfId="0" quotePrefix="1" applyFont="1" applyBorder="1" applyAlignment="1">
      <alignment horizontal="center" vertical="center"/>
    </xf>
    <xf numFmtId="187" fontId="38" fillId="0" borderId="0" xfId="1" applyNumberFormat="1" applyFont="1" applyBorder="1" applyAlignment="1">
      <alignment horizontal="center" vertical="center"/>
    </xf>
    <xf numFmtId="187" fontId="38" fillId="0" borderId="0" xfId="1" quotePrefix="1" applyNumberFormat="1" applyFont="1" applyBorder="1" applyAlignment="1">
      <alignment horizontal="center" vertical="center"/>
    </xf>
    <xf numFmtId="0" fontId="38" fillId="0" borderId="0" xfId="2" applyFont="1" applyAlignment="1">
      <alignment horizontal="left"/>
    </xf>
    <xf numFmtId="188" fontId="38" fillId="0" borderId="0" xfId="1" applyNumberFormat="1" applyFont="1" applyBorder="1"/>
    <xf numFmtId="187" fontId="40" fillId="0" borderId="0" xfId="1" applyNumberFormat="1" applyFont="1" applyBorder="1" applyAlignment="1">
      <alignment horizontal="center" vertical="center"/>
    </xf>
    <xf numFmtId="187" fontId="41" fillId="0" borderId="0" xfId="1" applyNumberFormat="1" applyFont="1" applyBorder="1" applyAlignment="1">
      <alignment horizontal="center" vertical="center"/>
    </xf>
    <xf numFmtId="0" fontId="38" fillId="0" borderId="0" xfId="0" applyFont="1" applyAlignment="1">
      <alignment vertical="top"/>
    </xf>
    <xf numFmtId="187" fontId="38" fillId="0" borderId="0" xfId="1" applyNumberFormat="1" applyFont="1" applyAlignment="1">
      <alignment vertical="top" wrapText="1"/>
    </xf>
    <xf numFmtId="0" fontId="38" fillId="0" borderId="0" xfId="0" applyFont="1" applyAlignment="1">
      <alignment horizontal="left" vertical="top"/>
    </xf>
    <xf numFmtId="0" fontId="6" fillId="0" borderId="15" xfId="0" quotePrefix="1" applyFont="1" applyBorder="1" applyAlignment="1">
      <alignment horizontal="left" vertical="top"/>
    </xf>
    <xf numFmtId="187" fontId="6" fillId="0" borderId="16" xfId="1" quotePrefix="1" applyNumberFormat="1" applyFont="1" applyBorder="1" applyAlignment="1">
      <alignment horizontal="left" vertical="center"/>
    </xf>
    <xf numFmtId="187" fontId="6" fillId="0" borderId="21" xfId="1" quotePrefix="1" applyNumberFormat="1" applyFont="1" applyBorder="1" applyAlignment="1">
      <alignment horizontal="left" vertical="center"/>
    </xf>
    <xf numFmtId="187" fontId="17" fillId="0" borderId="16" xfId="1" applyNumberFormat="1" applyFont="1" applyBorder="1" applyAlignment="1">
      <alignment horizontal="center" vertical="center"/>
    </xf>
    <xf numFmtId="187" fontId="17" fillId="0" borderId="21" xfId="1" applyNumberFormat="1" applyFont="1" applyBorder="1" applyAlignment="1">
      <alignment horizontal="center" vertical="center"/>
    </xf>
    <xf numFmtId="188" fontId="8" fillId="0" borderId="17" xfId="1" applyNumberFormat="1" applyFont="1" applyBorder="1"/>
    <xf numFmtId="0" fontId="4" fillId="2" borderId="0" xfId="0" applyFont="1" applyFill="1" applyAlignment="1">
      <alignment horizontal="left"/>
    </xf>
    <xf numFmtId="0" fontId="12" fillId="2" borderId="1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top" wrapText="1"/>
    </xf>
    <xf numFmtId="0" fontId="12" fillId="2" borderId="8" xfId="0" applyFont="1" applyFill="1" applyBorder="1" applyAlignment="1">
      <alignment horizontal="center" vertical="top" wrapText="1"/>
    </xf>
    <xf numFmtId="0" fontId="12" fillId="2" borderId="14" xfId="0" applyFont="1" applyFill="1" applyBorder="1" applyAlignment="1">
      <alignment horizontal="center" vertical="top" wrapText="1"/>
    </xf>
    <xf numFmtId="0" fontId="12" fillId="2" borderId="1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top"/>
    </xf>
    <xf numFmtId="49" fontId="3" fillId="2" borderId="8" xfId="0" applyNumberFormat="1" applyFont="1" applyFill="1" applyBorder="1" applyAlignment="1">
      <alignment horizontal="center" vertical="top"/>
    </xf>
    <xf numFmtId="49" fontId="3" fillId="2" borderId="13" xfId="0" applyNumberFormat="1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/>
    </xf>
    <xf numFmtId="0" fontId="5" fillId="2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9" fontId="17" fillId="2" borderId="0" xfId="0" applyNumberFormat="1" applyFont="1" applyFill="1" applyAlignment="1">
      <alignment horizontal="center" vertical="top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left"/>
    </xf>
    <xf numFmtId="0" fontId="7" fillId="2" borderId="1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top"/>
    </xf>
    <xf numFmtId="0" fontId="7" fillId="2" borderId="1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14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left"/>
    </xf>
    <xf numFmtId="0" fontId="7" fillId="2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49" fontId="12" fillId="2" borderId="0" xfId="0" applyNumberFormat="1" applyFont="1" applyFill="1" applyAlignment="1">
      <alignment horizontal="center" vertical="top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49" fontId="17" fillId="0" borderId="0" xfId="0" applyNumberFormat="1" applyFont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9" fontId="11" fillId="0" borderId="0" xfId="0" applyNumberFormat="1" applyFont="1" applyAlignment="1">
      <alignment horizontal="center" vertical="top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87" fontId="6" fillId="0" borderId="1" xfId="1" applyNumberFormat="1" applyFont="1" applyBorder="1" applyAlignment="1">
      <alignment horizontal="center" vertical="center" wrapText="1"/>
    </xf>
    <xf numFmtId="187" fontId="6" fillId="0" borderId="14" xfId="1" applyNumberFormat="1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top" wrapText="1"/>
    </xf>
    <xf numFmtId="0" fontId="38" fillId="0" borderId="8" xfId="0" applyFont="1" applyBorder="1" applyAlignment="1">
      <alignment horizontal="center" vertical="top" wrapText="1"/>
    </xf>
    <xf numFmtId="0" fontId="38" fillId="0" borderId="14" xfId="0" applyFont="1" applyBorder="1" applyAlignment="1">
      <alignment horizontal="center" vertical="top" wrapText="1"/>
    </xf>
    <xf numFmtId="0" fontId="38" fillId="0" borderId="1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49" fontId="37" fillId="0" borderId="0" xfId="0" applyNumberFormat="1" applyFont="1" applyAlignment="1">
      <alignment horizontal="center" vertical="top"/>
    </xf>
    <xf numFmtId="0" fontId="38" fillId="0" borderId="1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/>
    </xf>
    <xf numFmtId="0" fontId="38" fillId="0" borderId="6" xfId="0" applyFont="1" applyBorder="1" applyAlignment="1">
      <alignment horizontal="center"/>
    </xf>
    <xf numFmtId="0" fontId="38" fillId="0" borderId="7" xfId="0" applyFont="1" applyBorder="1" applyAlignment="1">
      <alignment horizontal="center"/>
    </xf>
    <xf numFmtId="0" fontId="38" fillId="0" borderId="0" xfId="0" applyFont="1" applyAlignment="1">
      <alignment horizontal="left"/>
    </xf>
    <xf numFmtId="0" fontId="38" fillId="0" borderId="5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187" fontId="26" fillId="2" borderId="16" xfId="1" quotePrefix="1" applyNumberFormat="1" applyFont="1" applyFill="1" applyBorder="1" applyAlignment="1">
      <alignment horizontal="left" vertical="top"/>
    </xf>
    <xf numFmtId="49" fontId="26" fillId="2" borderId="36" xfId="0" applyNumberFormat="1" applyFont="1" applyFill="1" applyBorder="1" applyAlignment="1">
      <alignment horizontal="center" vertical="center"/>
    </xf>
    <xf numFmtId="190" fontId="26" fillId="2" borderId="51" xfId="0" applyNumberFormat="1" applyFont="1" applyFill="1" applyBorder="1" applyAlignment="1">
      <alignment horizontal="left" vertical="center"/>
    </xf>
    <xf numFmtId="190" fontId="17" fillId="2" borderId="19" xfId="0" applyNumberFormat="1" applyFont="1" applyFill="1" applyBorder="1" applyAlignment="1">
      <alignment horizontal="center"/>
    </xf>
    <xf numFmtId="187" fontId="17" fillId="2" borderId="15" xfId="0" applyNumberFormat="1" applyFont="1" applyFill="1" applyBorder="1" applyAlignment="1">
      <alignment horizontal="center"/>
    </xf>
    <xf numFmtId="187" fontId="17" fillId="2" borderId="0" xfId="1" applyNumberFormat="1" applyFont="1" applyFill="1" applyAlignment="1">
      <alignment vertical="top" wrapText="1"/>
    </xf>
    <xf numFmtId="43" fontId="17" fillId="2" borderId="19" xfId="1" applyFont="1" applyFill="1" applyBorder="1" applyAlignment="1">
      <alignment horizontal="center" vertical="top" wrapText="1"/>
    </xf>
  </cellXfs>
  <cellStyles count="5">
    <cellStyle name="จุลภาค" xfId="1" builtinId="3"/>
    <cellStyle name="จุลภาค 2" xfId="3" xr:uid="{B793E243-F001-4D86-ACC8-88E89093C83C}"/>
    <cellStyle name="จุลภาค 3" xfId="4" xr:uid="{3D46C995-9FEA-42B2-899D-E648F1FE9A77}"/>
    <cellStyle name="ปกติ" xfId="0" builtinId="0"/>
    <cellStyle name="ปกติ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AA119"/>
  <sheetViews>
    <sheetView showRowColHeaders="0" view="pageLayout" topLeftCell="A71" zoomScale="80" zoomScaleNormal="85" zoomScaleSheetLayoutView="85" zoomScalePageLayoutView="80" workbookViewId="0">
      <selection activeCell="P86" sqref="P86"/>
    </sheetView>
  </sheetViews>
  <sheetFormatPr defaultRowHeight="18.75" x14ac:dyDescent="0.3"/>
  <cols>
    <col min="1" max="1" width="7.5" style="20" customWidth="1"/>
    <col min="2" max="2" width="11.5" style="20" customWidth="1"/>
    <col min="3" max="3" width="12.125" style="20" customWidth="1"/>
    <col min="4" max="4" width="13.125" style="20" customWidth="1"/>
    <col min="5" max="5" width="9.5" style="20" customWidth="1"/>
    <col min="6" max="6" width="9.75" style="20" customWidth="1"/>
    <col min="7" max="7" width="9" style="20" customWidth="1"/>
    <col min="8" max="12" width="9.375" style="20" customWidth="1"/>
    <col min="13" max="13" width="9.25" style="20" customWidth="1"/>
    <col min="14" max="14" width="12.875" style="20" customWidth="1"/>
    <col min="15" max="15" width="13" style="20" customWidth="1"/>
    <col min="16" max="16" width="10.25" style="20" bestFit="1" customWidth="1"/>
    <col min="17" max="17" width="11.75" style="20" customWidth="1"/>
    <col min="18" max="18" width="10.375" style="20" customWidth="1"/>
    <col min="19" max="19" width="39.375" style="20" customWidth="1"/>
    <col min="20" max="20" width="10.75" style="20" bestFit="1" customWidth="1"/>
    <col min="21" max="21" width="25" style="20" customWidth="1"/>
    <col min="22" max="22" width="12" style="20" customWidth="1"/>
    <col min="23" max="23" width="19.875" style="20" customWidth="1"/>
    <col min="24" max="24" width="16.5" style="20" customWidth="1"/>
    <col min="25" max="16384" width="9" style="20"/>
  </cols>
  <sheetData>
    <row r="1" spans="2:27" s="18" customFormat="1" ht="20.25" x14ac:dyDescent="0.3">
      <c r="B1" s="1353" t="s">
        <v>79</v>
      </c>
      <c r="C1" s="1354"/>
      <c r="D1" s="1354"/>
      <c r="E1" s="1354"/>
      <c r="F1" s="1354"/>
      <c r="G1" s="1354"/>
      <c r="H1" s="1354"/>
      <c r="I1" s="1354"/>
      <c r="J1" s="1354"/>
      <c r="K1" s="1354"/>
      <c r="L1" s="1354"/>
      <c r="M1" s="1354"/>
      <c r="N1" s="1354"/>
      <c r="O1" s="1354"/>
      <c r="P1" s="1354"/>
      <c r="Q1" s="1354"/>
      <c r="R1" s="1354"/>
      <c r="S1" s="1354"/>
      <c r="T1" s="1354"/>
      <c r="U1" s="1354"/>
      <c r="V1" s="1354"/>
      <c r="W1" s="1354"/>
      <c r="X1" s="1355"/>
      <c r="Y1" s="17"/>
      <c r="Z1" s="17"/>
      <c r="AA1" s="17"/>
    </row>
    <row r="2" spans="2:27" x14ac:dyDescent="0.3">
      <c r="B2" s="873" t="s">
        <v>80</v>
      </c>
      <c r="C2" s="873"/>
      <c r="D2" s="873"/>
      <c r="E2" s="873"/>
      <c r="F2" s="873"/>
      <c r="G2" s="873"/>
      <c r="H2" s="838"/>
      <c r="I2" s="838"/>
      <c r="J2" s="838"/>
      <c r="K2" s="838"/>
      <c r="L2" s="838"/>
      <c r="M2" s="838"/>
      <c r="N2" s="838"/>
      <c r="O2" s="838"/>
      <c r="P2" s="838"/>
      <c r="Q2" s="838"/>
      <c r="R2" s="838"/>
      <c r="S2" s="838"/>
      <c r="T2" s="838"/>
      <c r="U2" s="838"/>
      <c r="V2" s="838"/>
      <c r="W2" s="838"/>
      <c r="X2" s="838"/>
    </row>
    <row r="3" spans="2:27" ht="18.75" customHeight="1" x14ac:dyDescent="0.3">
      <c r="B3" s="1356" t="s">
        <v>0</v>
      </c>
      <c r="C3" s="763" t="s">
        <v>1</v>
      </c>
      <c r="D3" s="1346" t="s">
        <v>45</v>
      </c>
      <c r="E3" s="763" t="s">
        <v>2</v>
      </c>
      <c r="F3" s="1359" t="s">
        <v>3</v>
      </c>
      <c r="G3" s="1359"/>
      <c r="H3" s="1359"/>
      <c r="I3" s="1346" t="s">
        <v>4</v>
      </c>
      <c r="J3" s="1346"/>
      <c r="K3" s="1346"/>
      <c r="L3" s="1346"/>
      <c r="M3" s="1346"/>
      <c r="N3" s="1346"/>
      <c r="O3" s="1346"/>
      <c r="P3" s="1361" t="s">
        <v>5</v>
      </c>
      <c r="Q3" s="1361"/>
      <c r="R3" s="1361" t="s">
        <v>6</v>
      </c>
      <c r="S3" s="1361"/>
      <c r="T3" s="1361"/>
      <c r="U3" s="1361"/>
      <c r="V3" s="1361"/>
      <c r="W3" s="1348" t="s">
        <v>7</v>
      </c>
      <c r="X3" s="1348" t="s">
        <v>8</v>
      </c>
    </row>
    <row r="4" spans="2:27" s="25" customFormat="1" ht="21" customHeight="1" x14ac:dyDescent="0.2">
      <c r="B4" s="1357"/>
      <c r="C4" s="764" t="s">
        <v>9</v>
      </c>
      <c r="D4" s="1352"/>
      <c r="E4" s="764" t="s">
        <v>10</v>
      </c>
      <c r="F4" s="1360"/>
      <c r="G4" s="1360"/>
      <c r="H4" s="1360"/>
      <c r="I4" s="1347"/>
      <c r="J4" s="1347"/>
      <c r="K4" s="1347"/>
      <c r="L4" s="1347"/>
      <c r="M4" s="1347"/>
      <c r="N4" s="1347"/>
      <c r="O4" s="1347"/>
      <c r="P4" s="1348" t="s">
        <v>11</v>
      </c>
      <c r="Q4" s="1348" t="s">
        <v>12</v>
      </c>
      <c r="R4" s="1348" t="s">
        <v>13</v>
      </c>
      <c r="S4" s="1346" t="s">
        <v>14</v>
      </c>
      <c r="T4" s="1346"/>
      <c r="U4" s="1346" t="s">
        <v>15</v>
      </c>
      <c r="V4" s="1346"/>
      <c r="W4" s="1349"/>
      <c r="X4" s="1349"/>
    </row>
    <row r="5" spans="2:27" s="25" customFormat="1" ht="18.75" customHeight="1" x14ac:dyDescent="0.2">
      <c r="B5" s="1357"/>
      <c r="C5" s="764" t="s">
        <v>16</v>
      </c>
      <c r="D5" s="1352"/>
      <c r="E5" s="764" t="s">
        <v>17</v>
      </c>
      <c r="F5" s="764" t="s">
        <v>18</v>
      </c>
      <c r="G5" s="1351" t="s">
        <v>19</v>
      </c>
      <c r="H5" s="1351"/>
      <c r="I5" s="1351" t="s">
        <v>69</v>
      </c>
      <c r="J5" s="1351"/>
      <c r="K5" s="1351" t="s">
        <v>70</v>
      </c>
      <c r="L5" s="1351"/>
      <c r="M5" s="1348" t="s">
        <v>20</v>
      </c>
      <c r="N5" s="1346" t="s">
        <v>21</v>
      </c>
      <c r="O5" s="1346" t="s">
        <v>22</v>
      </c>
      <c r="P5" s="1349"/>
      <c r="Q5" s="1349"/>
      <c r="R5" s="1349"/>
      <c r="S5" s="1347"/>
      <c r="T5" s="1347"/>
      <c r="U5" s="1347"/>
      <c r="V5" s="1347"/>
      <c r="W5" s="1349"/>
      <c r="X5" s="1349"/>
    </row>
    <row r="6" spans="2:27" s="27" customFormat="1" ht="18.75" customHeight="1" x14ac:dyDescent="0.2">
      <c r="B6" s="1357"/>
      <c r="C6" s="765" t="s">
        <v>23</v>
      </c>
      <c r="D6" s="1352"/>
      <c r="E6" s="765" t="s">
        <v>24</v>
      </c>
      <c r="F6" s="764" t="s">
        <v>81</v>
      </c>
      <c r="G6" s="1346" t="s">
        <v>25</v>
      </c>
      <c r="H6" s="1346" t="s">
        <v>68</v>
      </c>
      <c r="I6" s="1346" t="s">
        <v>68</v>
      </c>
      <c r="J6" s="1346" t="s">
        <v>74</v>
      </c>
      <c r="K6" s="1346" t="s">
        <v>68</v>
      </c>
      <c r="L6" s="1346" t="s">
        <v>74</v>
      </c>
      <c r="M6" s="1349"/>
      <c r="N6" s="1352"/>
      <c r="O6" s="1352"/>
      <c r="P6" s="1349"/>
      <c r="Q6" s="1349"/>
      <c r="R6" s="1349"/>
      <c r="S6" s="1346" t="s">
        <v>67</v>
      </c>
      <c r="T6" s="1346" t="s">
        <v>26</v>
      </c>
      <c r="U6" s="1346" t="s">
        <v>67</v>
      </c>
      <c r="V6" s="1346" t="s">
        <v>26</v>
      </c>
      <c r="W6" s="1349"/>
      <c r="X6" s="1349"/>
    </row>
    <row r="7" spans="2:27" s="27" customFormat="1" ht="55.5" customHeight="1" x14ac:dyDescent="0.2">
      <c r="B7" s="1358"/>
      <c r="C7" s="766" t="s">
        <v>27</v>
      </c>
      <c r="D7" s="1347"/>
      <c r="E7" s="766"/>
      <c r="F7" s="767"/>
      <c r="G7" s="1347"/>
      <c r="H7" s="1347"/>
      <c r="I7" s="1347"/>
      <c r="J7" s="1347"/>
      <c r="K7" s="1347"/>
      <c r="L7" s="1347"/>
      <c r="M7" s="1350"/>
      <c r="N7" s="1347"/>
      <c r="O7" s="1347"/>
      <c r="P7" s="1350"/>
      <c r="Q7" s="1350"/>
      <c r="R7" s="1350"/>
      <c r="S7" s="1347"/>
      <c r="T7" s="1347"/>
      <c r="U7" s="1347"/>
      <c r="V7" s="1347"/>
      <c r="W7" s="1350"/>
      <c r="X7" s="1350"/>
    </row>
    <row r="8" spans="2:27" s="27" customFormat="1" ht="20.25" customHeight="1" x14ac:dyDescent="0.2">
      <c r="B8" s="30" t="s">
        <v>46</v>
      </c>
      <c r="C8" s="768" t="s">
        <v>47</v>
      </c>
      <c r="D8" s="768" t="s">
        <v>48</v>
      </c>
      <c r="E8" s="768" t="s">
        <v>49</v>
      </c>
      <c r="F8" s="768" t="s">
        <v>50</v>
      </c>
      <c r="G8" s="768" t="s">
        <v>51</v>
      </c>
      <c r="H8" s="768" t="s">
        <v>52</v>
      </c>
      <c r="I8" s="768" t="s">
        <v>53</v>
      </c>
      <c r="J8" s="768" t="s">
        <v>54</v>
      </c>
      <c r="K8" s="768" t="s">
        <v>55</v>
      </c>
      <c r="L8" s="768" t="s">
        <v>56</v>
      </c>
      <c r="M8" s="768" t="s">
        <v>57</v>
      </c>
      <c r="N8" s="768" t="s">
        <v>58</v>
      </c>
      <c r="O8" s="768" t="s">
        <v>59</v>
      </c>
      <c r="P8" s="768" t="s">
        <v>60</v>
      </c>
      <c r="Q8" s="768" t="s">
        <v>61</v>
      </c>
      <c r="R8" s="768" t="s">
        <v>62</v>
      </c>
      <c r="S8" s="768" t="s">
        <v>63</v>
      </c>
      <c r="T8" s="768" t="s">
        <v>64</v>
      </c>
      <c r="U8" s="768" t="s">
        <v>65</v>
      </c>
      <c r="V8" s="768" t="s">
        <v>71</v>
      </c>
      <c r="W8" s="768" t="s">
        <v>72</v>
      </c>
      <c r="X8" s="768" t="s">
        <v>73</v>
      </c>
    </row>
    <row r="9" spans="2:27" s="31" customFormat="1" ht="24" customHeight="1" x14ac:dyDescent="0.2">
      <c r="B9" s="464" t="s">
        <v>42</v>
      </c>
      <c r="C9" s="769">
        <v>31999</v>
      </c>
      <c r="D9" s="770">
        <v>30236</v>
      </c>
      <c r="E9" s="771" t="s">
        <v>82</v>
      </c>
      <c r="F9" s="772" t="s">
        <v>83</v>
      </c>
      <c r="G9" s="772" t="s">
        <v>83</v>
      </c>
      <c r="H9" s="772" t="s">
        <v>83</v>
      </c>
      <c r="I9" s="772" t="s">
        <v>83</v>
      </c>
      <c r="J9" s="772" t="s">
        <v>83</v>
      </c>
      <c r="K9" s="772" t="s">
        <v>83</v>
      </c>
      <c r="L9" s="772" t="s">
        <v>83</v>
      </c>
      <c r="M9" s="772" t="s">
        <v>83</v>
      </c>
      <c r="N9" s="772" t="s">
        <v>83</v>
      </c>
      <c r="O9" s="772" t="s">
        <v>83</v>
      </c>
      <c r="P9" s="770">
        <v>6259</v>
      </c>
      <c r="Q9" s="443" t="s">
        <v>84</v>
      </c>
      <c r="R9" s="772" t="s">
        <v>83</v>
      </c>
      <c r="S9" s="772" t="s">
        <v>83</v>
      </c>
      <c r="T9" s="772" t="s">
        <v>83</v>
      </c>
      <c r="U9" s="772" t="s">
        <v>83</v>
      </c>
      <c r="V9" s="772" t="s">
        <v>83</v>
      </c>
      <c r="W9" s="772" t="s">
        <v>83</v>
      </c>
      <c r="X9" s="772" t="s">
        <v>83</v>
      </c>
    </row>
    <row r="10" spans="2:27" s="48" customFormat="1" ht="18.75" customHeight="1" x14ac:dyDescent="0.25">
      <c r="B10" s="753" t="s">
        <v>43</v>
      </c>
      <c r="C10" s="773">
        <v>119</v>
      </c>
      <c r="D10" s="773">
        <v>89</v>
      </c>
      <c r="E10" s="771" t="s">
        <v>82</v>
      </c>
      <c r="F10" s="774">
        <v>2</v>
      </c>
      <c r="G10" s="772" t="s">
        <v>83</v>
      </c>
      <c r="H10" s="772" t="s">
        <v>83</v>
      </c>
      <c r="I10" s="772" t="s">
        <v>83</v>
      </c>
      <c r="J10" s="772" t="s">
        <v>83</v>
      </c>
      <c r="K10" s="772" t="s">
        <v>83</v>
      </c>
      <c r="L10" s="772" t="s">
        <v>83</v>
      </c>
      <c r="M10" s="772" t="s">
        <v>83</v>
      </c>
      <c r="N10" s="772" t="s">
        <v>83</v>
      </c>
      <c r="O10" s="772" t="s">
        <v>83</v>
      </c>
      <c r="P10" s="773">
        <v>12</v>
      </c>
      <c r="Q10" s="443" t="s">
        <v>84</v>
      </c>
      <c r="R10" s="772" t="s">
        <v>83</v>
      </c>
      <c r="S10" s="772" t="s">
        <v>83</v>
      </c>
      <c r="T10" s="772" t="s">
        <v>83</v>
      </c>
      <c r="U10" s="772" t="s">
        <v>83</v>
      </c>
      <c r="V10" s="772" t="s">
        <v>83</v>
      </c>
      <c r="W10" s="772" t="s">
        <v>83</v>
      </c>
      <c r="X10" s="772" t="s">
        <v>83</v>
      </c>
      <c r="Y10" s="1"/>
      <c r="Z10" s="1"/>
      <c r="AA10" s="1"/>
    </row>
    <row r="11" spans="2:27" s="1" customFormat="1" ht="58.5" x14ac:dyDescent="0.3">
      <c r="B11" s="467" t="s">
        <v>29</v>
      </c>
      <c r="C11" s="775">
        <v>222498</v>
      </c>
      <c r="D11" s="776">
        <v>204985</v>
      </c>
      <c r="E11" s="771" t="s">
        <v>82</v>
      </c>
      <c r="F11" s="433">
        <v>11624</v>
      </c>
      <c r="G11" s="776">
        <v>9</v>
      </c>
      <c r="H11" s="776">
        <v>466</v>
      </c>
      <c r="I11" s="772" t="s">
        <v>83</v>
      </c>
      <c r="J11" s="772" t="s">
        <v>83</v>
      </c>
      <c r="K11" s="776">
        <v>11624</v>
      </c>
      <c r="L11" s="776">
        <v>43457</v>
      </c>
      <c r="M11" s="772" t="s">
        <v>83</v>
      </c>
      <c r="N11" s="772" t="s">
        <v>83</v>
      </c>
      <c r="O11" s="772" t="s">
        <v>83</v>
      </c>
      <c r="P11" s="471">
        <v>43457</v>
      </c>
      <c r="Q11" s="443" t="s">
        <v>84</v>
      </c>
      <c r="R11" s="471">
        <v>43457</v>
      </c>
      <c r="S11" s="777" t="s">
        <v>188</v>
      </c>
      <c r="T11" s="471">
        <v>43457</v>
      </c>
      <c r="U11" s="778" t="s">
        <v>83</v>
      </c>
      <c r="V11" s="778" t="s">
        <v>83</v>
      </c>
      <c r="W11" s="488" t="s">
        <v>323</v>
      </c>
      <c r="X11" s="779"/>
    </row>
    <row r="12" spans="2:27" s="39" customFormat="1" ht="57" customHeight="1" x14ac:dyDescent="0.2">
      <c r="B12" s="536" t="s">
        <v>30</v>
      </c>
      <c r="C12" s="781">
        <v>309359</v>
      </c>
      <c r="D12" s="780">
        <v>292240</v>
      </c>
      <c r="E12" s="434" t="s">
        <v>330</v>
      </c>
      <c r="F12" s="780">
        <v>5912</v>
      </c>
      <c r="G12" s="780">
        <v>6</v>
      </c>
      <c r="H12" s="780">
        <v>249</v>
      </c>
      <c r="I12" s="772" t="s">
        <v>83</v>
      </c>
      <c r="J12" s="772" t="s">
        <v>83</v>
      </c>
      <c r="K12" s="780">
        <v>6161</v>
      </c>
      <c r="L12" s="780">
        <v>27148.25</v>
      </c>
      <c r="M12" s="772" t="s">
        <v>83</v>
      </c>
      <c r="N12" s="772" t="s">
        <v>83</v>
      </c>
      <c r="O12" s="772" t="s">
        <v>83</v>
      </c>
      <c r="P12" s="780">
        <v>57864</v>
      </c>
      <c r="Q12" s="443" t="s">
        <v>84</v>
      </c>
      <c r="R12" s="1559">
        <v>25800</v>
      </c>
      <c r="S12" s="493" t="s">
        <v>278</v>
      </c>
      <c r="T12" s="782">
        <v>5800</v>
      </c>
      <c r="U12" s="780" t="s">
        <v>320</v>
      </c>
      <c r="V12" s="780">
        <v>20000</v>
      </c>
      <c r="W12" s="537" t="s">
        <v>324</v>
      </c>
      <c r="X12" s="537" t="s">
        <v>325</v>
      </c>
    </row>
    <row r="13" spans="2:27" s="1" customFormat="1" ht="29.25" customHeight="1" x14ac:dyDescent="0.3">
      <c r="B13" s="465" t="s">
        <v>31</v>
      </c>
      <c r="C13" s="783">
        <v>258454</v>
      </c>
      <c r="D13" s="443">
        <v>242022</v>
      </c>
      <c r="E13" s="443" t="s">
        <v>82</v>
      </c>
      <c r="F13" s="443">
        <v>10861</v>
      </c>
      <c r="G13" s="443">
        <v>6</v>
      </c>
      <c r="H13" s="443">
        <v>220</v>
      </c>
      <c r="I13" s="443" t="s">
        <v>83</v>
      </c>
      <c r="J13" s="443" t="s">
        <v>83</v>
      </c>
      <c r="K13" s="443" t="s">
        <v>83</v>
      </c>
      <c r="L13" s="443" t="s">
        <v>83</v>
      </c>
      <c r="M13" s="443" t="s">
        <v>83</v>
      </c>
      <c r="N13" s="443" t="s">
        <v>83</v>
      </c>
      <c r="O13" s="784" t="s">
        <v>83</v>
      </c>
      <c r="P13" s="444">
        <v>52035</v>
      </c>
      <c r="Q13" s="443" t="s">
        <v>84</v>
      </c>
      <c r="R13" s="443">
        <v>161864</v>
      </c>
      <c r="S13" s="537" t="s">
        <v>279</v>
      </c>
      <c r="T13" s="418">
        <v>80932</v>
      </c>
      <c r="U13" s="499" t="s">
        <v>321</v>
      </c>
      <c r="V13" s="538">
        <v>80932</v>
      </c>
      <c r="W13" s="758" t="s">
        <v>86</v>
      </c>
      <c r="X13" s="758" t="s">
        <v>86</v>
      </c>
    </row>
    <row r="14" spans="2:27" s="1" customFormat="1" ht="39.75" customHeight="1" x14ac:dyDescent="0.3">
      <c r="B14" s="465"/>
      <c r="C14" s="443"/>
      <c r="D14" s="443"/>
      <c r="E14" s="443"/>
      <c r="F14" s="443"/>
      <c r="G14" s="443"/>
      <c r="H14" s="443"/>
      <c r="I14" s="443"/>
      <c r="J14" s="443"/>
      <c r="K14" s="443"/>
      <c r="L14" s="443"/>
      <c r="M14" s="444"/>
      <c r="N14" s="444"/>
      <c r="O14" s="785"/>
      <c r="P14" s="444"/>
      <c r="Q14" s="443"/>
      <c r="R14" s="443"/>
      <c r="S14" s="539" t="s">
        <v>280</v>
      </c>
      <c r="T14" s="772" t="s">
        <v>83</v>
      </c>
      <c r="U14" s="501" t="s">
        <v>322</v>
      </c>
      <c r="V14" s="758" t="s">
        <v>86</v>
      </c>
      <c r="W14" s="758" t="s">
        <v>86</v>
      </c>
      <c r="X14" s="758" t="s">
        <v>86</v>
      </c>
    </row>
    <row r="15" spans="2:27" s="1" customFormat="1" ht="21.75" customHeight="1" x14ac:dyDescent="0.3">
      <c r="B15" s="465"/>
      <c r="C15" s="443"/>
      <c r="D15" s="443"/>
      <c r="E15" s="443"/>
      <c r="F15" s="443"/>
      <c r="G15" s="443"/>
      <c r="H15" s="443"/>
      <c r="I15" s="443"/>
      <c r="J15" s="443"/>
      <c r="K15" s="443"/>
      <c r="L15" s="443"/>
      <c r="M15" s="444"/>
      <c r="N15" s="444"/>
      <c r="O15" s="785"/>
      <c r="P15" s="444"/>
      <c r="Q15" s="443"/>
      <c r="R15" s="443"/>
      <c r="S15" s="537" t="s">
        <v>281</v>
      </c>
      <c r="T15" s="772" t="s">
        <v>83</v>
      </c>
      <c r="U15" s="772" t="s">
        <v>83</v>
      </c>
      <c r="V15" s="758" t="s">
        <v>86</v>
      </c>
      <c r="W15" s="758" t="s">
        <v>86</v>
      </c>
      <c r="X15" s="758" t="s">
        <v>86</v>
      </c>
    </row>
    <row r="16" spans="2:27" s="1" customFormat="1" ht="17.25" customHeight="1" x14ac:dyDescent="0.3">
      <c r="B16" s="465"/>
      <c r="C16" s="443"/>
      <c r="D16" s="443"/>
      <c r="E16" s="443"/>
      <c r="F16" s="443"/>
      <c r="G16" s="443"/>
      <c r="H16" s="443"/>
      <c r="I16" s="443"/>
      <c r="J16" s="443"/>
      <c r="K16" s="443"/>
      <c r="L16" s="443"/>
      <c r="M16" s="444"/>
      <c r="N16" s="444"/>
      <c r="O16" s="785"/>
      <c r="P16" s="444"/>
      <c r="Q16" s="443"/>
      <c r="R16" s="443"/>
      <c r="S16" s="537" t="s">
        <v>282</v>
      </c>
      <c r="T16" s="772" t="s">
        <v>83</v>
      </c>
      <c r="U16" s="772" t="s">
        <v>83</v>
      </c>
      <c r="V16" s="758" t="s">
        <v>86</v>
      </c>
      <c r="W16" s="758" t="s">
        <v>86</v>
      </c>
      <c r="X16" s="758" t="s">
        <v>86</v>
      </c>
    </row>
    <row r="17" spans="2:27" s="1" customFormat="1" ht="20.25" x14ac:dyDescent="0.3">
      <c r="B17" s="465"/>
      <c r="C17" s="443"/>
      <c r="D17" s="443"/>
      <c r="E17" s="443"/>
      <c r="F17" s="443"/>
      <c r="G17" s="443"/>
      <c r="H17" s="443"/>
      <c r="I17" s="443"/>
      <c r="J17" s="443"/>
      <c r="K17" s="443"/>
      <c r="L17" s="443"/>
      <c r="M17" s="444"/>
      <c r="N17" s="444"/>
      <c r="O17" s="785"/>
      <c r="P17" s="444"/>
      <c r="Q17" s="443"/>
      <c r="R17" s="443"/>
      <c r="S17" s="537" t="s">
        <v>283</v>
      </c>
      <c r="T17" s="772" t="s">
        <v>83</v>
      </c>
      <c r="U17" s="772" t="s">
        <v>83</v>
      </c>
      <c r="V17" s="758" t="s">
        <v>86</v>
      </c>
      <c r="W17" s="758" t="s">
        <v>86</v>
      </c>
      <c r="X17" s="758" t="s">
        <v>86</v>
      </c>
    </row>
    <row r="18" spans="2:27" s="1" customFormat="1" ht="20.25" x14ac:dyDescent="0.3">
      <c r="B18" s="465"/>
      <c r="C18" s="443"/>
      <c r="D18" s="443"/>
      <c r="E18" s="443"/>
      <c r="F18" s="443"/>
      <c r="G18" s="443"/>
      <c r="H18" s="443"/>
      <c r="I18" s="443"/>
      <c r="J18" s="443"/>
      <c r="K18" s="443"/>
      <c r="L18" s="443"/>
      <c r="M18" s="444"/>
      <c r="N18" s="444"/>
      <c r="O18" s="785"/>
      <c r="P18" s="444"/>
      <c r="Q18" s="443"/>
      <c r="R18" s="443"/>
      <c r="S18" s="541" t="s">
        <v>284</v>
      </c>
      <c r="T18" s="772" t="s">
        <v>83</v>
      </c>
      <c r="U18" s="772" t="s">
        <v>83</v>
      </c>
      <c r="V18" s="758" t="s">
        <v>86</v>
      </c>
      <c r="W18" s="758" t="s">
        <v>86</v>
      </c>
      <c r="X18" s="758" t="s">
        <v>86</v>
      </c>
    </row>
    <row r="19" spans="2:27" s="48" customFormat="1" ht="18.75" customHeight="1" x14ac:dyDescent="0.3">
      <c r="B19" s="754" t="s">
        <v>32</v>
      </c>
      <c r="C19" s="755">
        <v>295622</v>
      </c>
      <c r="D19" s="755">
        <v>271644</v>
      </c>
      <c r="E19" s="443" t="s">
        <v>82</v>
      </c>
      <c r="F19" s="755">
        <v>11697</v>
      </c>
      <c r="G19" s="755">
        <v>5</v>
      </c>
      <c r="H19" s="755">
        <v>203</v>
      </c>
      <c r="I19" s="786" t="s">
        <v>83</v>
      </c>
      <c r="J19" s="786" t="s">
        <v>83</v>
      </c>
      <c r="K19" s="786" t="s">
        <v>83</v>
      </c>
      <c r="L19" s="786" t="s">
        <v>83</v>
      </c>
      <c r="M19" s="786" t="s">
        <v>83</v>
      </c>
      <c r="N19" s="786" t="s">
        <v>83</v>
      </c>
      <c r="O19" s="786" t="s">
        <v>83</v>
      </c>
      <c r="P19" s="755">
        <v>56502</v>
      </c>
      <c r="Q19" s="755" t="s">
        <v>84</v>
      </c>
      <c r="R19" s="755">
        <v>68952</v>
      </c>
      <c r="S19" s="787" t="s">
        <v>285</v>
      </c>
      <c r="T19" s="839">
        <v>68952</v>
      </c>
      <c r="U19" s="772" t="s">
        <v>83</v>
      </c>
      <c r="V19" s="758" t="s">
        <v>86</v>
      </c>
      <c r="W19" s="758" t="s">
        <v>86</v>
      </c>
      <c r="X19" s="758" t="s">
        <v>86</v>
      </c>
      <c r="Y19" s="1"/>
      <c r="Z19" s="1"/>
      <c r="AA19" s="1"/>
    </row>
    <row r="20" spans="2:27" s="48" customFormat="1" ht="18.75" customHeight="1" x14ac:dyDescent="0.3">
      <c r="B20" s="754"/>
      <c r="C20" s="755"/>
      <c r="D20" s="755"/>
      <c r="E20" s="755"/>
      <c r="F20" s="755"/>
      <c r="G20" s="755"/>
      <c r="H20" s="755"/>
      <c r="I20" s="788"/>
      <c r="J20" s="789"/>
      <c r="K20" s="789"/>
      <c r="L20" s="789"/>
      <c r="M20" s="789"/>
      <c r="N20" s="789"/>
      <c r="O20" s="789"/>
      <c r="P20" s="755"/>
      <c r="Q20" s="755"/>
      <c r="R20" s="755"/>
      <c r="S20" s="787" t="s">
        <v>286</v>
      </c>
      <c r="T20" s="843"/>
      <c r="U20" s="772" t="s">
        <v>83</v>
      </c>
      <c r="V20" s="758" t="s">
        <v>86</v>
      </c>
      <c r="W20" s="758" t="s">
        <v>86</v>
      </c>
      <c r="X20" s="758" t="s">
        <v>86</v>
      </c>
      <c r="Y20" s="1"/>
      <c r="Z20" s="1"/>
      <c r="AA20" s="1"/>
    </row>
    <row r="21" spans="2:27" s="48" customFormat="1" ht="18.75" customHeight="1" x14ac:dyDescent="0.3">
      <c r="B21" s="754"/>
      <c r="C21" s="755"/>
      <c r="D21" s="755"/>
      <c r="E21" s="755"/>
      <c r="F21" s="755"/>
      <c r="G21" s="755"/>
      <c r="H21" s="755"/>
      <c r="I21" s="790"/>
      <c r="J21" s="789"/>
      <c r="K21" s="789"/>
      <c r="L21" s="789"/>
      <c r="M21" s="789"/>
      <c r="N21" s="789"/>
      <c r="O21" s="789"/>
      <c r="P21" s="755"/>
      <c r="Q21" s="755"/>
      <c r="R21" s="755"/>
      <c r="S21" s="840" t="s">
        <v>287</v>
      </c>
      <c r="T21" s="841"/>
      <c r="U21" s="842" t="s">
        <v>83</v>
      </c>
      <c r="V21" s="758" t="s">
        <v>86</v>
      </c>
      <c r="W21" s="758" t="s">
        <v>86</v>
      </c>
      <c r="X21" s="758" t="s">
        <v>86</v>
      </c>
      <c r="Y21" s="1"/>
      <c r="Z21" s="1"/>
      <c r="AA21" s="1"/>
    </row>
    <row r="22" spans="2:27" s="48" customFormat="1" ht="18.75" customHeight="1" x14ac:dyDescent="0.3">
      <c r="B22" s="754"/>
      <c r="C22" s="755"/>
      <c r="D22" s="755"/>
      <c r="E22" s="755"/>
      <c r="F22" s="755"/>
      <c r="G22" s="755"/>
      <c r="H22" s="755"/>
      <c r="I22" s="791"/>
      <c r="J22" s="789"/>
      <c r="K22" s="789"/>
      <c r="L22" s="789"/>
      <c r="M22" s="789"/>
      <c r="N22" s="789"/>
      <c r="O22" s="789"/>
      <c r="P22" s="755"/>
      <c r="Q22" s="755"/>
      <c r="R22" s="755"/>
      <c r="S22" s="724" t="s">
        <v>288</v>
      </c>
      <c r="T22" s="843"/>
      <c r="U22" s="844" t="s">
        <v>83</v>
      </c>
      <c r="V22" s="758" t="s">
        <v>86</v>
      </c>
      <c r="W22" s="758" t="s">
        <v>86</v>
      </c>
      <c r="X22" s="758" t="s">
        <v>86</v>
      </c>
      <c r="Y22" s="1"/>
      <c r="Z22" s="1"/>
      <c r="AA22" s="1"/>
    </row>
    <row r="23" spans="2:27" s="48" customFormat="1" ht="18.75" customHeight="1" x14ac:dyDescent="0.3">
      <c r="B23" s="754"/>
      <c r="C23" s="755"/>
      <c r="D23" s="755"/>
      <c r="E23" s="755"/>
      <c r="F23" s="755"/>
      <c r="G23" s="755"/>
      <c r="H23" s="755"/>
      <c r="I23" s="788"/>
      <c r="J23" s="789"/>
      <c r="K23" s="789"/>
      <c r="L23" s="789"/>
      <c r="M23" s="789"/>
      <c r="N23" s="789"/>
      <c r="O23" s="789"/>
      <c r="P23" s="755"/>
      <c r="Q23" s="755"/>
      <c r="R23" s="755"/>
      <c r="S23" s="724" t="s">
        <v>289</v>
      </c>
      <c r="T23" s="843"/>
      <c r="U23" s="844" t="s">
        <v>83</v>
      </c>
      <c r="V23" s="758" t="s">
        <v>86</v>
      </c>
      <c r="W23" s="758" t="s">
        <v>86</v>
      </c>
      <c r="X23" s="758" t="s">
        <v>86</v>
      </c>
      <c r="Y23" s="1"/>
      <c r="Z23" s="1"/>
      <c r="AA23" s="1"/>
    </row>
    <row r="24" spans="2:27" s="48" customFormat="1" ht="18.75" customHeight="1" x14ac:dyDescent="0.3">
      <c r="B24" s="754"/>
      <c r="C24" s="755"/>
      <c r="D24" s="755"/>
      <c r="E24" s="755"/>
      <c r="F24" s="755"/>
      <c r="G24" s="755"/>
      <c r="H24" s="755"/>
      <c r="I24" s="790"/>
      <c r="J24" s="789"/>
      <c r="K24" s="789"/>
      <c r="L24" s="789"/>
      <c r="M24" s="789"/>
      <c r="N24" s="789"/>
      <c r="O24" s="789"/>
      <c r="P24" s="755"/>
      <c r="Q24" s="755"/>
      <c r="R24" s="755"/>
      <c r="S24" s="724" t="s">
        <v>290</v>
      </c>
      <c r="T24" s="843"/>
      <c r="U24" s="844" t="s">
        <v>83</v>
      </c>
      <c r="V24" s="758" t="s">
        <v>86</v>
      </c>
      <c r="W24" s="758" t="s">
        <v>86</v>
      </c>
      <c r="X24" s="758" t="s">
        <v>86</v>
      </c>
      <c r="Y24" s="1"/>
      <c r="Z24" s="1"/>
      <c r="AA24" s="1"/>
    </row>
    <row r="25" spans="2:27" s="48" customFormat="1" ht="18.75" customHeight="1" x14ac:dyDescent="0.3">
      <c r="B25" s="754"/>
      <c r="C25" s="755"/>
      <c r="D25" s="755"/>
      <c r="E25" s="755"/>
      <c r="F25" s="755"/>
      <c r="G25" s="755"/>
      <c r="H25" s="755"/>
      <c r="I25" s="788"/>
      <c r="J25" s="789"/>
      <c r="K25" s="789"/>
      <c r="L25" s="789"/>
      <c r="M25" s="789"/>
      <c r="N25" s="789"/>
      <c r="O25" s="789"/>
      <c r="P25" s="755"/>
      <c r="Q25" s="755"/>
      <c r="R25" s="755"/>
      <c r="S25" s="845" t="s">
        <v>291</v>
      </c>
      <c r="T25" s="846"/>
      <c r="U25" s="847" t="s">
        <v>83</v>
      </c>
      <c r="V25" s="758" t="s">
        <v>86</v>
      </c>
      <c r="W25" s="758" t="s">
        <v>86</v>
      </c>
      <c r="X25" s="758" t="s">
        <v>86</v>
      </c>
      <c r="Y25" s="1"/>
      <c r="Z25" s="1"/>
      <c r="AA25" s="1"/>
    </row>
    <row r="26" spans="2:27" s="1" customFormat="1" ht="20.25" x14ac:dyDescent="0.3">
      <c r="B26" s="533" t="s">
        <v>28</v>
      </c>
      <c r="C26" s="54">
        <v>23</v>
      </c>
      <c r="D26" s="54">
        <v>23</v>
      </c>
      <c r="E26" s="54" t="s">
        <v>142</v>
      </c>
      <c r="F26" s="54">
        <v>4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792">
        <v>0</v>
      </c>
      <c r="N26" s="67">
        <v>0</v>
      </c>
      <c r="O26" s="793">
        <v>0</v>
      </c>
      <c r="P26" s="773">
        <v>3</v>
      </c>
      <c r="Q26" s="772" t="s">
        <v>83</v>
      </c>
      <c r="R26" s="1560" t="s">
        <v>83</v>
      </c>
      <c r="S26" s="772" t="s">
        <v>83</v>
      </c>
      <c r="T26" s="772" t="s">
        <v>83</v>
      </c>
      <c r="U26" s="772" t="s">
        <v>83</v>
      </c>
      <c r="V26" s="758" t="s">
        <v>86</v>
      </c>
      <c r="W26" s="758" t="s">
        <v>86</v>
      </c>
      <c r="X26" s="758" t="s">
        <v>86</v>
      </c>
    </row>
    <row r="27" spans="2:27" s="1" customFormat="1" ht="60.75" x14ac:dyDescent="0.2">
      <c r="B27" s="35" t="s">
        <v>33</v>
      </c>
      <c r="C27" s="380">
        <v>9485</v>
      </c>
      <c r="D27" s="380">
        <v>8584</v>
      </c>
      <c r="E27" s="381" t="s">
        <v>149</v>
      </c>
      <c r="F27" s="380">
        <v>973</v>
      </c>
      <c r="G27" s="380">
        <v>1</v>
      </c>
      <c r="H27" s="380">
        <v>36</v>
      </c>
      <c r="I27" s="380">
        <v>0</v>
      </c>
      <c r="J27" s="380">
        <v>0</v>
      </c>
      <c r="K27" s="380">
        <v>1009</v>
      </c>
      <c r="L27" s="380">
        <v>1411.51</v>
      </c>
      <c r="M27" s="745">
        <v>0</v>
      </c>
      <c r="N27" s="745">
        <v>0</v>
      </c>
      <c r="O27" s="745">
        <v>0</v>
      </c>
      <c r="P27" s="745">
        <v>1760</v>
      </c>
      <c r="Q27" s="204" t="s">
        <v>84</v>
      </c>
      <c r="R27" s="361">
        <v>400</v>
      </c>
      <c r="S27" s="794" t="s">
        <v>292</v>
      </c>
      <c r="T27" s="380">
        <v>400</v>
      </c>
      <c r="U27" s="772" t="s">
        <v>83</v>
      </c>
      <c r="V27" s="848" t="s">
        <v>86</v>
      </c>
      <c r="W27" s="235" t="s">
        <v>326</v>
      </c>
      <c r="X27" s="235" t="s">
        <v>327</v>
      </c>
    </row>
    <row r="28" spans="2:27" s="1" customFormat="1" ht="39" x14ac:dyDescent="0.3">
      <c r="B28" s="533"/>
      <c r="C28" s="229"/>
      <c r="D28" s="229"/>
      <c r="E28" s="229"/>
      <c r="F28" s="54"/>
      <c r="G28" s="54"/>
      <c r="H28" s="54"/>
      <c r="I28" s="54"/>
      <c r="J28" s="54"/>
      <c r="K28" s="54"/>
      <c r="L28" s="54"/>
      <c r="M28" s="67"/>
      <c r="N28" s="67"/>
      <c r="O28" s="67"/>
      <c r="P28" s="793"/>
      <c r="Q28" s="54"/>
      <c r="R28" s="11">
        <v>300</v>
      </c>
      <c r="S28" s="510" t="s">
        <v>293</v>
      </c>
      <c r="T28" s="54">
        <v>300</v>
      </c>
      <c r="U28" s="772" t="s">
        <v>83</v>
      </c>
      <c r="V28" s="758" t="s">
        <v>86</v>
      </c>
      <c r="W28" s="758" t="s">
        <v>86</v>
      </c>
      <c r="X28" s="758" t="s">
        <v>86</v>
      </c>
    </row>
    <row r="29" spans="2:27" s="1" customFormat="1" ht="20.25" x14ac:dyDescent="0.3">
      <c r="B29" s="533"/>
      <c r="C29" s="229"/>
      <c r="D29" s="229"/>
      <c r="E29" s="705"/>
      <c r="F29" s="54"/>
      <c r="G29" s="54"/>
      <c r="H29" s="54"/>
      <c r="I29" s="54"/>
      <c r="J29" s="54"/>
      <c r="K29" s="54"/>
      <c r="L29" s="54"/>
      <c r="M29" s="67"/>
      <c r="N29" s="67"/>
      <c r="O29" s="67"/>
      <c r="P29" s="793"/>
      <c r="Q29" s="54"/>
      <c r="R29" s="11">
        <v>711.51</v>
      </c>
      <c r="S29" s="510" t="s">
        <v>294</v>
      </c>
      <c r="T29" s="54">
        <v>711.51</v>
      </c>
      <c r="U29" s="772" t="s">
        <v>83</v>
      </c>
      <c r="V29" s="758" t="s">
        <v>86</v>
      </c>
      <c r="W29" s="758" t="s">
        <v>86</v>
      </c>
      <c r="X29" s="758" t="s">
        <v>86</v>
      </c>
    </row>
    <row r="30" spans="2:27" s="93" customFormat="1" ht="41.25" customHeight="1" x14ac:dyDescent="0.2">
      <c r="B30" s="756" t="s">
        <v>34</v>
      </c>
      <c r="C30" s="795">
        <v>180350</v>
      </c>
      <c r="D30" s="795">
        <v>169057</v>
      </c>
      <c r="E30" s="796" t="s">
        <v>158</v>
      </c>
      <c r="F30" s="758">
        <v>9884</v>
      </c>
      <c r="G30" s="758" t="s">
        <v>86</v>
      </c>
      <c r="H30" s="758" t="s">
        <v>86</v>
      </c>
      <c r="I30" s="758" t="s">
        <v>86</v>
      </c>
      <c r="J30" s="758" t="s">
        <v>86</v>
      </c>
      <c r="K30" s="758" t="s">
        <v>86</v>
      </c>
      <c r="L30" s="758" t="s">
        <v>86</v>
      </c>
      <c r="M30" s="758" t="s">
        <v>86</v>
      </c>
      <c r="N30" s="758" t="s">
        <v>86</v>
      </c>
      <c r="O30" s="758" t="s">
        <v>86</v>
      </c>
      <c r="P30" s="758">
        <v>34319</v>
      </c>
      <c r="Q30" s="758" t="s">
        <v>84</v>
      </c>
      <c r="R30" s="758">
        <v>54201.243119999999</v>
      </c>
      <c r="S30" s="761" t="s">
        <v>295</v>
      </c>
      <c r="T30" s="758">
        <v>54201</v>
      </c>
      <c r="U30" s="772" t="s">
        <v>83</v>
      </c>
      <c r="V30" s="758" t="s">
        <v>86</v>
      </c>
      <c r="W30" s="797" t="s">
        <v>328</v>
      </c>
      <c r="X30" s="758" t="s">
        <v>86</v>
      </c>
      <c r="Y30" s="92"/>
      <c r="Z30" s="92"/>
      <c r="AA30" s="92"/>
    </row>
    <row r="31" spans="2:27" s="1" customFormat="1" ht="20.25" x14ac:dyDescent="0.3">
      <c r="B31" s="533" t="s">
        <v>35</v>
      </c>
      <c r="C31" s="709">
        <v>426288</v>
      </c>
      <c r="D31" s="709">
        <v>389185</v>
      </c>
      <c r="E31" s="705" t="s">
        <v>82</v>
      </c>
      <c r="F31" s="54">
        <v>14893</v>
      </c>
      <c r="G31" s="67" t="s">
        <v>83</v>
      </c>
      <c r="H31" s="67" t="s">
        <v>83</v>
      </c>
      <c r="I31" s="67" t="s">
        <v>83</v>
      </c>
      <c r="J31" s="67" t="s">
        <v>83</v>
      </c>
      <c r="K31" s="54">
        <v>14893</v>
      </c>
      <c r="L31" s="54">
        <v>52525</v>
      </c>
      <c r="M31" s="67" t="s">
        <v>83</v>
      </c>
      <c r="N31" s="67" t="s">
        <v>83</v>
      </c>
      <c r="O31" s="67" t="s">
        <v>83</v>
      </c>
      <c r="P31" s="67">
        <v>80951</v>
      </c>
      <c r="Q31" s="54" t="s">
        <v>84</v>
      </c>
      <c r="R31" s="67">
        <v>52525</v>
      </c>
      <c r="S31" s="499" t="s">
        <v>296</v>
      </c>
      <c r="T31" s="53">
        <v>52525</v>
      </c>
      <c r="U31" s="772" t="s">
        <v>83</v>
      </c>
      <c r="V31" s="758" t="s">
        <v>86</v>
      </c>
      <c r="W31" s="42" t="s">
        <v>329</v>
      </c>
      <c r="X31" s="758" t="s">
        <v>86</v>
      </c>
    </row>
    <row r="32" spans="2:27" s="1" customFormat="1" ht="20.25" hidden="1" x14ac:dyDescent="0.3">
      <c r="B32" s="533" t="s">
        <v>36</v>
      </c>
      <c r="C32" s="229"/>
      <c r="D32" s="229"/>
      <c r="E32" s="705"/>
      <c r="F32" s="54"/>
      <c r="G32" s="54"/>
      <c r="H32" s="54"/>
      <c r="I32" s="54"/>
      <c r="J32" s="54"/>
      <c r="K32" s="54"/>
      <c r="L32" s="54"/>
      <c r="M32" s="67"/>
      <c r="N32" s="67"/>
      <c r="O32" s="67"/>
      <c r="P32" s="67"/>
      <c r="Q32" s="54"/>
      <c r="R32" s="54"/>
      <c r="S32" s="86"/>
      <c r="T32" s="55"/>
      <c r="U32" s="772" t="s">
        <v>83</v>
      </c>
      <c r="V32" s="758" t="s">
        <v>86</v>
      </c>
      <c r="W32" s="42">
        <v>0</v>
      </c>
      <c r="X32" s="54"/>
    </row>
    <row r="33" spans="2:27" s="1" customFormat="1" ht="24" hidden="1" customHeight="1" x14ac:dyDescent="0.3">
      <c r="B33" s="533" t="s">
        <v>37</v>
      </c>
      <c r="C33" s="229"/>
      <c r="D33" s="229"/>
      <c r="E33" s="705"/>
      <c r="F33" s="54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54"/>
      <c r="R33" s="67"/>
      <c r="S33" s="91"/>
      <c r="T33" s="42"/>
      <c r="U33" s="772" t="s">
        <v>83</v>
      </c>
      <c r="V33" s="758" t="s">
        <v>86</v>
      </c>
      <c r="W33" s="42">
        <v>0</v>
      </c>
      <c r="X33" s="798"/>
    </row>
    <row r="34" spans="2:27" s="1" customFormat="1" ht="20.25" hidden="1" x14ac:dyDescent="0.3">
      <c r="B34" s="533" t="s">
        <v>38</v>
      </c>
      <c r="C34" s="229"/>
      <c r="D34" s="229"/>
      <c r="E34" s="705"/>
      <c r="F34" s="54"/>
      <c r="G34" s="54"/>
      <c r="H34" s="54"/>
      <c r="I34" s="54"/>
      <c r="J34" s="54"/>
      <c r="K34" s="54"/>
      <c r="L34" s="54"/>
      <c r="M34" s="67"/>
      <c r="N34" s="67"/>
      <c r="O34" s="67"/>
      <c r="P34" s="67"/>
      <c r="Q34" s="54"/>
      <c r="R34" s="54"/>
      <c r="S34" s="91"/>
      <c r="T34" s="42"/>
      <c r="U34" s="772" t="s">
        <v>83</v>
      </c>
      <c r="V34" s="758" t="s">
        <v>86</v>
      </c>
      <c r="W34" s="42"/>
      <c r="X34" s="798"/>
    </row>
    <row r="35" spans="2:27" s="1" customFormat="1" ht="20.25" hidden="1" x14ac:dyDescent="0.3">
      <c r="B35" s="533" t="s">
        <v>39</v>
      </c>
      <c r="C35" s="229"/>
      <c r="D35" s="229"/>
      <c r="E35" s="705"/>
      <c r="F35" s="54"/>
      <c r="G35" s="54"/>
      <c r="H35" s="54"/>
      <c r="I35" s="54"/>
      <c r="J35" s="54"/>
      <c r="K35" s="54"/>
      <c r="L35" s="54"/>
      <c r="M35" s="67"/>
      <c r="N35" s="67"/>
      <c r="O35" s="67"/>
      <c r="P35" s="67"/>
      <c r="Q35" s="54"/>
      <c r="R35" s="54"/>
      <c r="S35" s="91"/>
      <c r="T35" s="42"/>
      <c r="U35" s="772" t="s">
        <v>83</v>
      </c>
      <c r="V35" s="758" t="s">
        <v>86</v>
      </c>
      <c r="W35" s="42"/>
      <c r="X35" s="798"/>
    </row>
    <row r="36" spans="2:27" s="1" customFormat="1" ht="20.25" hidden="1" x14ac:dyDescent="0.3">
      <c r="B36" s="533" t="s">
        <v>44</v>
      </c>
      <c r="C36" s="229"/>
      <c r="D36" s="229"/>
      <c r="E36" s="705"/>
      <c r="F36" s="54"/>
      <c r="G36" s="54"/>
      <c r="H36" s="54"/>
      <c r="I36" s="54"/>
      <c r="J36" s="54"/>
      <c r="K36" s="54"/>
      <c r="L36" s="54"/>
      <c r="M36" s="67"/>
      <c r="N36" s="67"/>
      <c r="O36" s="67"/>
      <c r="P36" s="67"/>
      <c r="Q36" s="54"/>
      <c r="R36" s="54"/>
      <c r="S36" s="91"/>
      <c r="T36" s="42"/>
      <c r="U36" s="772" t="s">
        <v>83</v>
      </c>
      <c r="V36" s="758" t="s">
        <v>86</v>
      </c>
      <c r="W36" s="42"/>
      <c r="X36" s="798"/>
    </row>
    <row r="37" spans="2:27" s="1" customFormat="1" ht="20.25" hidden="1" x14ac:dyDescent="0.3">
      <c r="B37" s="533" t="s">
        <v>40</v>
      </c>
      <c r="C37" s="229"/>
      <c r="D37" s="229"/>
      <c r="E37" s="705"/>
      <c r="F37" s="54"/>
      <c r="G37" s="54"/>
      <c r="H37" s="54"/>
      <c r="I37" s="54"/>
      <c r="J37" s="54"/>
      <c r="K37" s="54"/>
      <c r="L37" s="54"/>
      <c r="M37" s="67"/>
      <c r="N37" s="67"/>
      <c r="O37" s="67"/>
      <c r="P37" s="67"/>
      <c r="Q37" s="54"/>
      <c r="R37" s="54"/>
      <c r="S37" s="91"/>
      <c r="T37" s="42"/>
      <c r="U37" s="772" t="s">
        <v>83</v>
      </c>
      <c r="V37" s="758" t="s">
        <v>86</v>
      </c>
      <c r="W37" s="42"/>
      <c r="X37" s="798"/>
    </row>
    <row r="38" spans="2:27" s="1" customFormat="1" ht="20.25" x14ac:dyDescent="0.3">
      <c r="B38" s="534"/>
      <c r="C38" s="799"/>
      <c r="D38" s="799"/>
      <c r="E38" s="800"/>
      <c r="F38" s="542"/>
      <c r="G38" s="542"/>
      <c r="H38" s="542"/>
      <c r="I38" s="542"/>
      <c r="J38" s="542"/>
      <c r="K38" s="542"/>
      <c r="L38" s="542"/>
      <c r="M38" s="801"/>
      <c r="N38" s="801"/>
      <c r="O38" s="801"/>
      <c r="P38" s="801"/>
      <c r="Q38" s="542"/>
      <c r="R38" s="542"/>
      <c r="S38" s="540" t="s">
        <v>297</v>
      </c>
      <c r="T38" s="542" t="s">
        <v>86</v>
      </c>
      <c r="U38" s="772" t="s">
        <v>83</v>
      </c>
      <c r="V38" s="758" t="s">
        <v>86</v>
      </c>
      <c r="W38" s="758" t="s">
        <v>86</v>
      </c>
      <c r="X38" s="758" t="s">
        <v>86</v>
      </c>
    </row>
    <row r="39" spans="2:27" ht="18.75" customHeight="1" x14ac:dyDescent="0.3">
      <c r="B39" s="757" t="s">
        <v>36</v>
      </c>
      <c r="C39" s="802">
        <v>207344</v>
      </c>
      <c r="D39" s="803">
        <v>192284</v>
      </c>
      <c r="E39" s="804" t="s">
        <v>169</v>
      </c>
      <c r="F39" s="758">
        <v>8425</v>
      </c>
      <c r="G39" s="758"/>
      <c r="H39" s="758"/>
      <c r="I39" s="758"/>
      <c r="J39" s="758"/>
      <c r="K39" s="758">
        <v>8425</v>
      </c>
      <c r="L39" s="758">
        <v>13504</v>
      </c>
      <c r="M39" s="67" t="s">
        <v>83</v>
      </c>
      <c r="N39" s="67" t="s">
        <v>83</v>
      </c>
      <c r="O39" s="67" t="s">
        <v>83</v>
      </c>
      <c r="P39" s="758">
        <v>35380</v>
      </c>
      <c r="Q39" s="758" t="s">
        <v>84</v>
      </c>
      <c r="R39" s="758">
        <v>13504</v>
      </c>
      <c r="S39" s="805" t="s">
        <v>298</v>
      </c>
      <c r="T39" s="940">
        <v>13504</v>
      </c>
      <c r="U39" s="772" t="s">
        <v>83</v>
      </c>
      <c r="V39" s="758" t="s">
        <v>86</v>
      </c>
      <c r="W39" s="758" t="s">
        <v>86</v>
      </c>
      <c r="X39" s="758" t="s">
        <v>86</v>
      </c>
      <c r="Y39" s="27"/>
      <c r="Z39" s="27"/>
      <c r="AA39" s="27"/>
    </row>
    <row r="40" spans="2:27" ht="18.75" customHeight="1" x14ac:dyDescent="0.3">
      <c r="B40" s="757"/>
      <c r="C40" s="807"/>
      <c r="D40" s="803"/>
      <c r="E40" s="804"/>
      <c r="F40" s="758"/>
      <c r="G40" s="758"/>
      <c r="H40" s="758"/>
      <c r="I40" s="758"/>
      <c r="J40" s="758"/>
      <c r="K40" s="758"/>
      <c r="L40" s="758"/>
      <c r="M40" s="758"/>
      <c r="N40" s="758"/>
      <c r="O40" s="758"/>
      <c r="P40" s="758"/>
      <c r="Q40" s="758"/>
      <c r="R40" s="758"/>
      <c r="S40" s="805" t="s">
        <v>299</v>
      </c>
      <c r="T40" s="806" t="s">
        <v>86</v>
      </c>
      <c r="U40" s="772" t="s">
        <v>83</v>
      </c>
      <c r="V40" s="758" t="s">
        <v>86</v>
      </c>
      <c r="W40" s="758" t="s">
        <v>86</v>
      </c>
      <c r="X40" s="758" t="s">
        <v>86</v>
      </c>
      <c r="Y40" s="27"/>
      <c r="Z40" s="27"/>
      <c r="AA40" s="27"/>
    </row>
    <row r="41" spans="2:27" ht="18.75" customHeight="1" x14ac:dyDescent="0.3">
      <c r="B41" s="757"/>
      <c r="C41" s="808"/>
      <c r="D41" s="803"/>
      <c r="E41" s="804"/>
      <c r="F41" s="758"/>
      <c r="G41" s="758"/>
      <c r="H41" s="758"/>
      <c r="I41" s="758"/>
      <c r="J41" s="758"/>
      <c r="K41" s="758"/>
      <c r="L41" s="758"/>
      <c r="M41" s="758"/>
      <c r="N41" s="758"/>
      <c r="O41" s="758"/>
      <c r="P41" s="758"/>
      <c r="Q41" s="758"/>
      <c r="R41" s="758"/>
      <c r="S41" s="805" t="s">
        <v>300</v>
      </c>
      <c r="T41" s="806" t="s">
        <v>86</v>
      </c>
      <c r="U41" s="772" t="s">
        <v>83</v>
      </c>
      <c r="V41" s="758" t="s">
        <v>86</v>
      </c>
      <c r="W41" s="758" t="s">
        <v>86</v>
      </c>
      <c r="X41" s="758" t="s">
        <v>86</v>
      </c>
      <c r="Y41" s="27"/>
      <c r="Z41" s="27"/>
      <c r="AA41" s="27"/>
    </row>
    <row r="42" spans="2:27" ht="18.75" customHeight="1" x14ac:dyDescent="0.3">
      <c r="B42" s="759"/>
      <c r="C42" s="802"/>
      <c r="D42" s="803"/>
      <c r="E42" s="804"/>
      <c r="F42" s="758"/>
      <c r="G42" s="758"/>
      <c r="H42" s="758"/>
      <c r="I42" s="758"/>
      <c r="J42" s="758"/>
      <c r="K42" s="758"/>
      <c r="L42" s="758"/>
      <c r="M42" s="758"/>
      <c r="N42" s="758"/>
      <c r="O42" s="758"/>
      <c r="P42" s="758"/>
      <c r="Q42" s="758"/>
      <c r="R42" s="758"/>
      <c r="S42" s="805" t="s">
        <v>301</v>
      </c>
      <c r="T42" s="806" t="s">
        <v>86</v>
      </c>
      <c r="U42" s="772" t="s">
        <v>83</v>
      </c>
      <c r="V42" s="758" t="s">
        <v>86</v>
      </c>
      <c r="W42" s="758" t="s">
        <v>86</v>
      </c>
      <c r="X42" s="758" t="s">
        <v>86</v>
      </c>
      <c r="Y42" s="27"/>
      <c r="Z42" s="27"/>
      <c r="AA42" s="27"/>
    </row>
    <row r="43" spans="2:27" ht="18.75" customHeight="1" x14ac:dyDescent="0.3">
      <c r="B43" s="759"/>
      <c r="C43" s="807"/>
      <c r="D43" s="803"/>
      <c r="E43" s="804"/>
      <c r="F43" s="758"/>
      <c r="G43" s="758"/>
      <c r="H43" s="758"/>
      <c r="I43" s="758"/>
      <c r="J43" s="758"/>
      <c r="K43" s="758"/>
      <c r="L43" s="758"/>
      <c r="M43" s="758"/>
      <c r="N43" s="758"/>
      <c r="O43" s="758"/>
      <c r="P43" s="758"/>
      <c r="Q43" s="758"/>
      <c r="R43" s="758"/>
      <c r="S43" s="805" t="s">
        <v>302</v>
      </c>
      <c r="T43" s="806" t="s">
        <v>86</v>
      </c>
      <c r="U43" s="772" t="s">
        <v>83</v>
      </c>
      <c r="V43" s="758" t="s">
        <v>86</v>
      </c>
      <c r="W43" s="758" t="s">
        <v>86</v>
      </c>
      <c r="X43" s="758" t="s">
        <v>86</v>
      </c>
      <c r="Y43" s="27"/>
      <c r="Z43" s="27"/>
      <c r="AA43" s="27"/>
    </row>
    <row r="44" spans="2:27" s="48" customFormat="1" ht="24" customHeight="1" x14ac:dyDescent="0.3">
      <c r="B44" s="760" t="s">
        <v>37</v>
      </c>
      <c r="C44" s="810">
        <v>59710</v>
      </c>
      <c r="D44" s="811">
        <v>54968</v>
      </c>
      <c r="E44" s="804" t="s">
        <v>169</v>
      </c>
      <c r="F44" s="758">
        <v>2497</v>
      </c>
      <c r="G44" s="758">
        <v>3</v>
      </c>
      <c r="H44" s="758" t="s">
        <v>83</v>
      </c>
      <c r="I44" s="758" t="s">
        <v>83</v>
      </c>
      <c r="J44" s="758" t="s">
        <v>83</v>
      </c>
      <c r="K44" s="758">
        <v>2497</v>
      </c>
      <c r="L44" s="758">
        <v>7882</v>
      </c>
      <c r="M44" s="758" t="s">
        <v>83</v>
      </c>
      <c r="N44" s="758" t="s">
        <v>83</v>
      </c>
      <c r="O44" s="758" t="s">
        <v>83</v>
      </c>
      <c r="P44" s="758">
        <v>11488</v>
      </c>
      <c r="Q44" s="758" t="s">
        <v>84</v>
      </c>
      <c r="R44" s="758">
        <v>7882</v>
      </c>
      <c r="S44" s="761" t="s">
        <v>303</v>
      </c>
      <c r="T44" s="758">
        <v>7882</v>
      </c>
      <c r="U44" s="772" t="s">
        <v>83</v>
      </c>
      <c r="V44" s="758" t="s">
        <v>86</v>
      </c>
      <c r="W44" s="758" t="s">
        <v>86</v>
      </c>
      <c r="X44" s="758" t="s">
        <v>86</v>
      </c>
      <c r="Y44" s="1"/>
      <c r="Z44" s="1"/>
      <c r="AA44" s="1"/>
    </row>
    <row r="45" spans="2:27" s="48" customFormat="1" ht="24" customHeight="1" x14ac:dyDescent="0.3">
      <c r="B45" s="760"/>
      <c r="C45" s="812"/>
      <c r="D45" s="812"/>
      <c r="E45" s="804"/>
      <c r="F45" s="758"/>
      <c r="G45" s="758"/>
      <c r="H45" s="758"/>
      <c r="I45" s="758"/>
      <c r="J45" s="758"/>
      <c r="K45" s="758"/>
      <c r="L45" s="758"/>
      <c r="M45" s="758"/>
      <c r="N45" s="758"/>
      <c r="O45" s="758"/>
      <c r="P45" s="758"/>
      <c r="Q45" s="758"/>
      <c r="R45" s="758"/>
      <c r="S45" s="761" t="s">
        <v>304</v>
      </c>
      <c r="T45" s="806" t="s">
        <v>86</v>
      </c>
      <c r="U45" s="772" t="s">
        <v>83</v>
      </c>
      <c r="V45" s="758" t="s">
        <v>86</v>
      </c>
      <c r="W45" s="758" t="s">
        <v>86</v>
      </c>
      <c r="X45" s="758" t="s">
        <v>86</v>
      </c>
      <c r="Y45" s="1"/>
      <c r="Z45" s="1"/>
      <c r="AA45" s="1"/>
    </row>
    <row r="46" spans="2:27" s="48" customFormat="1" ht="24" customHeight="1" x14ac:dyDescent="0.3">
      <c r="B46" s="760"/>
      <c r="C46" s="812"/>
      <c r="D46" s="812"/>
      <c r="E46" s="804"/>
      <c r="F46" s="758"/>
      <c r="G46" s="758"/>
      <c r="H46" s="758"/>
      <c r="I46" s="758"/>
      <c r="J46" s="758"/>
      <c r="K46" s="758"/>
      <c r="L46" s="758"/>
      <c r="M46" s="758"/>
      <c r="N46" s="758"/>
      <c r="O46" s="758"/>
      <c r="P46" s="758"/>
      <c r="Q46" s="758"/>
      <c r="R46" s="758"/>
      <c r="S46" s="761" t="s">
        <v>305</v>
      </c>
      <c r="T46" s="806" t="s">
        <v>86</v>
      </c>
      <c r="U46" s="772" t="s">
        <v>83</v>
      </c>
      <c r="V46" s="758" t="s">
        <v>86</v>
      </c>
      <c r="W46" s="758" t="s">
        <v>86</v>
      </c>
      <c r="X46" s="758" t="s">
        <v>86</v>
      </c>
      <c r="Y46" s="1"/>
      <c r="Z46" s="1"/>
      <c r="AA46" s="1"/>
    </row>
    <row r="47" spans="2:27" s="48" customFormat="1" ht="24" customHeight="1" x14ac:dyDescent="0.3">
      <c r="B47" s="760"/>
      <c r="C47" s="812"/>
      <c r="D47" s="812"/>
      <c r="E47" s="804"/>
      <c r="F47" s="758"/>
      <c r="G47" s="758"/>
      <c r="H47" s="758"/>
      <c r="I47" s="758"/>
      <c r="J47" s="758"/>
      <c r="K47" s="758"/>
      <c r="L47" s="758"/>
      <c r="M47" s="758"/>
      <c r="N47" s="758"/>
      <c r="O47" s="758"/>
      <c r="P47" s="758"/>
      <c r="Q47" s="758"/>
      <c r="R47" s="758"/>
      <c r="S47" s="761" t="s">
        <v>306</v>
      </c>
      <c r="T47" s="806" t="s">
        <v>86</v>
      </c>
      <c r="U47" s="772" t="s">
        <v>83</v>
      </c>
      <c r="V47" s="758" t="s">
        <v>86</v>
      </c>
      <c r="W47" s="758" t="s">
        <v>86</v>
      </c>
      <c r="X47" s="758" t="s">
        <v>86</v>
      </c>
      <c r="Y47" s="1"/>
      <c r="Z47" s="1"/>
      <c r="AA47" s="1"/>
    </row>
    <row r="48" spans="2:27" s="48" customFormat="1" ht="24" customHeight="1" x14ac:dyDescent="0.3">
      <c r="B48" s="760"/>
      <c r="C48" s="812"/>
      <c r="D48" s="812"/>
      <c r="E48" s="804"/>
      <c r="F48" s="758"/>
      <c r="G48" s="758"/>
      <c r="H48" s="758"/>
      <c r="I48" s="758"/>
      <c r="J48" s="758"/>
      <c r="K48" s="758"/>
      <c r="L48" s="758"/>
      <c r="M48" s="758"/>
      <c r="N48" s="758"/>
      <c r="O48" s="758"/>
      <c r="P48" s="758"/>
      <c r="Q48" s="758"/>
      <c r="R48" s="758"/>
      <c r="S48" s="761" t="s">
        <v>307</v>
      </c>
      <c r="T48" s="806" t="s">
        <v>86</v>
      </c>
      <c r="U48" s="772" t="s">
        <v>83</v>
      </c>
      <c r="V48" s="758" t="s">
        <v>86</v>
      </c>
      <c r="W48" s="758" t="s">
        <v>86</v>
      </c>
      <c r="X48" s="758" t="s">
        <v>86</v>
      </c>
      <c r="Y48" s="1"/>
      <c r="Z48" s="1"/>
      <c r="AA48" s="1"/>
    </row>
    <row r="49" spans="2:27" s="48" customFormat="1" ht="18.75" customHeight="1" x14ac:dyDescent="0.3">
      <c r="B49" s="760" t="s">
        <v>38</v>
      </c>
      <c r="C49" s="813">
        <v>50141</v>
      </c>
      <c r="D49" s="813">
        <v>45544</v>
      </c>
      <c r="E49" s="804" t="s">
        <v>82</v>
      </c>
      <c r="F49" s="758">
        <v>4679</v>
      </c>
      <c r="G49" s="758">
        <v>3</v>
      </c>
      <c r="H49" s="758">
        <v>99</v>
      </c>
      <c r="I49" s="758" t="s">
        <v>86</v>
      </c>
      <c r="J49" s="758" t="s">
        <v>86</v>
      </c>
      <c r="K49" s="758" t="s">
        <v>86</v>
      </c>
      <c r="L49" s="758" t="s">
        <v>86</v>
      </c>
      <c r="M49" s="758" t="s">
        <v>181</v>
      </c>
      <c r="N49" s="758">
        <v>247</v>
      </c>
      <c r="O49" s="758">
        <v>1155</v>
      </c>
      <c r="P49" s="758">
        <v>9929</v>
      </c>
      <c r="Q49" s="758" t="s">
        <v>84</v>
      </c>
      <c r="R49" s="940">
        <v>9586</v>
      </c>
      <c r="S49" s="1561" t="s">
        <v>308</v>
      </c>
      <c r="T49" s="940">
        <v>9586</v>
      </c>
      <c r="U49" s="772" t="s">
        <v>83</v>
      </c>
      <c r="V49" s="758" t="s">
        <v>86</v>
      </c>
      <c r="W49" s="758" t="s">
        <v>86</v>
      </c>
      <c r="X49" s="758" t="s">
        <v>86</v>
      </c>
      <c r="Y49" s="1"/>
      <c r="Z49" s="1"/>
      <c r="AA49" s="1"/>
    </row>
    <row r="50" spans="2:27" s="48" customFormat="1" ht="18.75" customHeight="1" x14ac:dyDescent="0.3">
      <c r="B50" s="760"/>
      <c r="C50" s="809"/>
      <c r="D50" s="809"/>
      <c r="E50" s="814"/>
      <c r="F50" s="758"/>
      <c r="G50" s="815"/>
      <c r="H50" s="758"/>
      <c r="I50" s="758"/>
      <c r="J50" s="758"/>
      <c r="K50" s="758"/>
      <c r="L50" s="758"/>
      <c r="M50" s="758"/>
      <c r="N50" s="758"/>
      <c r="O50" s="758"/>
      <c r="P50" s="758"/>
      <c r="Q50" s="758"/>
      <c r="R50" s="758"/>
      <c r="S50" s="761" t="s">
        <v>309</v>
      </c>
      <c r="T50" s="806" t="s">
        <v>86</v>
      </c>
      <c r="U50" s="772" t="s">
        <v>83</v>
      </c>
      <c r="V50" s="758" t="s">
        <v>86</v>
      </c>
      <c r="W50" s="758" t="s">
        <v>86</v>
      </c>
      <c r="X50" s="758" t="s">
        <v>86</v>
      </c>
      <c r="Y50" s="1"/>
      <c r="Z50" s="1"/>
      <c r="AA50" s="1"/>
    </row>
    <row r="51" spans="2:27" s="48" customFormat="1" ht="18.75" customHeight="1" x14ac:dyDescent="0.3">
      <c r="B51" s="760"/>
      <c r="C51" s="816"/>
      <c r="D51" s="809"/>
      <c r="E51" s="705"/>
      <c r="F51" s="758"/>
      <c r="G51" s="826"/>
      <c r="H51" s="817"/>
      <c r="I51" s="817"/>
      <c r="J51" s="817"/>
      <c r="K51" s="817"/>
      <c r="L51" s="817"/>
      <c r="M51" s="817"/>
      <c r="N51" s="817"/>
      <c r="O51" s="758"/>
      <c r="P51" s="758"/>
      <c r="Q51" s="758"/>
      <c r="R51" s="758"/>
      <c r="S51" s="761" t="s">
        <v>310</v>
      </c>
      <c r="T51" s="806" t="s">
        <v>86</v>
      </c>
      <c r="U51" s="772" t="s">
        <v>83</v>
      </c>
      <c r="V51" s="758" t="s">
        <v>86</v>
      </c>
      <c r="W51" s="758" t="s">
        <v>86</v>
      </c>
      <c r="X51" s="758" t="s">
        <v>86</v>
      </c>
      <c r="Y51" s="1"/>
      <c r="Z51" s="1"/>
      <c r="AA51" s="1"/>
    </row>
    <row r="52" spans="2:27" s="48" customFormat="1" ht="18.75" customHeight="1" x14ac:dyDescent="0.3">
      <c r="B52" s="930"/>
      <c r="C52" s="931"/>
      <c r="D52" s="932"/>
      <c r="E52" s="705"/>
      <c r="F52" s="826"/>
      <c r="G52" s="926"/>
      <c r="H52" s="926"/>
      <c r="I52" s="926"/>
      <c r="J52" s="926"/>
      <c r="K52" s="926"/>
      <c r="L52" s="926"/>
      <c r="M52" s="926"/>
      <c r="N52" s="926"/>
      <c r="O52" s="817"/>
      <c r="P52" s="817"/>
      <c r="Q52" s="826"/>
      <c r="R52" s="817"/>
      <c r="S52" s="933"/>
      <c r="T52" s="934"/>
      <c r="U52" s="772"/>
      <c r="V52" s="758"/>
      <c r="W52" s="758"/>
      <c r="X52" s="758"/>
      <c r="Y52" s="1"/>
      <c r="Z52" s="1"/>
      <c r="AA52" s="1"/>
    </row>
    <row r="53" spans="2:27" s="27" customFormat="1" ht="39" x14ac:dyDescent="0.2">
      <c r="B53" s="744" t="s">
        <v>39</v>
      </c>
      <c r="C53" s="633">
        <v>34457</v>
      </c>
      <c r="D53" s="380">
        <v>30826</v>
      </c>
      <c r="E53" s="66" t="s">
        <v>172</v>
      </c>
      <c r="F53" s="380">
        <v>1810</v>
      </c>
      <c r="G53" s="380">
        <v>2</v>
      </c>
      <c r="H53" s="380">
        <v>117</v>
      </c>
      <c r="I53" s="935">
        <v>0</v>
      </c>
      <c r="J53" s="380">
        <v>0</v>
      </c>
      <c r="K53" s="380">
        <v>1810</v>
      </c>
      <c r="L53" s="380">
        <v>3347</v>
      </c>
      <c r="M53" s="745">
        <v>0</v>
      </c>
      <c r="N53" s="376">
        <v>0</v>
      </c>
      <c r="O53" s="936">
        <v>0</v>
      </c>
      <c r="P53" s="936">
        <v>6628</v>
      </c>
      <c r="Q53" s="380" t="s">
        <v>84</v>
      </c>
      <c r="R53" s="937">
        <v>3348.14</v>
      </c>
      <c r="S53" s="917" t="s">
        <v>311</v>
      </c>
      <c r="T53" s="380">
        <v>3348.14</v>
      </c>
      <c r="U53" s="938" t="s">
        <v>83</v>
      </c>
      <c r="V53" s="939" t="s">
        <v>86</v>
      </c>
      <c r="W53" s="939" t="s">
        <v>86</v>
      </c>
      <c r="X53" s="939" t="s">
        <v>86</v>
      </c>
    </row>
    <row r="54" spans="2:27" s="27" customFormat="1" ht="39" x14ac:dyDescent="0.3">
      <c r="B54" s="915"/>
      <c r="C54" s="821"/>
      <c r="D54" s="821"/>
      <c r="E54" s="821"/>
      <c r="F54" s="821"/>
      <c r="G54" s="821"/>
      <c r="H54" s="821"/>
      <c r="I54" s="821"/>
      <c r="J54" s="821"/>
      <c r="K54" s="821"/>
      <c r="L54" s="821"/>
      <c r="M54" s="824"/>
      <c r="N54" s="824"/>
      <c r="O54" s="824"/>
      <c r="P54" s="821"/>
      <c r="Q54" s="916"/>
      <c r="R54" s="821"/>
      <c r="S54" s="823" t="s">
        <v>312</v>
      </c>
      <c r="T54" s="918" t="s">
        <v>86</v>
      </c>
      <c r="U54" s="918" t="s">
        <v>86</v>
      </c>
      <c r="V54" s="918" t="s">
        <v>86</v>
      </c>
      <c r="W54" s="918" t="s">
        <v>86</v>
      </c>
      <c r="X54" s="817" t="s">
        <v>86</v>
      </c>
    </row>
    <row r="55" spans="2:27" s="27" customFormat="1" ht="39" x14ac:dyDescent="0.3">
      <c r="B55" s="89"/>
      <c r="C55" s="822"/>
      <c r="D55" s="822"/>
      <c r="E55" s="822"/>
      <c r="F55" s="822"/>
      <c r="G55" s="822"/>
      <c r="H55" s="822"/>
      <c r="I55" s="822"/>
      <c r="J55" s="822"/>
      <c r="K55" s="822"/>
      <c r="L55" s="822"/>
      <c r="M55" s="258"/>
      <c r="N55" s="258"/>
      <c r="O55" s="258"/>
      <c r="P55" s="822"/>
      <c r="Q55" s="822"/>
      <c r="R55" s="822"/>
      <c r="S55" s="825" t="s">
        <v>313</v>
      </c>
      <c r="T55" s="922" t="s">
        <v>86</v>
      </c>
      <c r="U55" s="922" t="s">
        <v>86</v>
      </c>
      <c r="V55" s="922" t="s">
        <v>86</v>
      </c>
      <c r="W55" s="922" t="s">
        <v>86</v>
      </c>
      <c r="X55" s="922" t="s">
        <v>86</v>
      </c>
    </row>
    <row r="56" spans="2:27" s="27" customFormat="1" ht="19.5" x14ac:dyDescent="0.3">
      <c r="B56" s="913"/>
      <c r="C56" s="919"/>
      <c r="D56" s="919"/>
      <c r="E56" s="919"/>
      <c r="F56" s="919"/>
      <c r="G56" s="919"/>
      <c r="H56" s="919"/>
      <c r="I56" s="919"/>
      <c r="J56" s="919"/>
      <c r="K56" s="919"/>
      <c r="L56" s="919"/>
      <c r="M56" s="920"/>
      <c r="N56" s="920"/>
      <c r="O56" s="920"/>
      <c r="P56" s="919"/>
      <c r="Q56" s="919"/>
      <c r="R56" s="919"/>
      <c r="S56" s="914"/>
      <c r="T56" s="921" t="s">
        <v>86</v>
      </c>
      <c r="U56" s="921" t="s">
        <v>86</v>
      </c>
      <c r="V56" s="921" t="s">
        <v>86</v>
      </c>
      <c r="W56" s="921" t="s">
        <v>86</v>
      </c>
      <c r="X56" s="921" t="s">
        <v>86</v>
      </c>
    </row>
    <row r="57" spans="2:27" s="27" customFormat="1" ht="39" x14ac:dyDescent="0.2">
      <c r="B57" s="90"/>
      <c r="C57" s="818"/>
      <c r="D57" s="818"/>
      <c r="E57" s="818"/>
      <c r="F57" s="818"/>
      <c r="G57" s="818"/>
      <c r="H57" s="818"/>
      <c r="I57" s="818"/>
      <c r="J57" s="818"/>
      <c r="K57" s="818"/>
      <c r="L57" s="818"/>
      <c r="M57" s="819"/>
      <c r="N57" s="819"/>
      <c r="O57" s="819"/>
      <c r="P57" s="818"/>
      <c r="Q57" s="818"/>
      <c r="R57" s="818"/>
      <c r="S57" s="820" t="s">
        <v>314</v>
      </c>
      <c r="T57" s="912" t="s">
        <v>86</v>
      </c>
      <c r="U57" s="912" t="s">
        <v>86</v>
      </c>
      <c r="V57" s="912" t="s">
        <v>86</v>
      </c>
      <c r="W57" s="912" t="s">
        <v>86</v>
      </c>
      <c r="X57" s="912" t="s">
        <v>86</v>
      </c>
    </row>
    <row r="58" spans="2:27" s="27" customFormat="1" ht="19.5" x14ac:dyDescent="0.3">
      <c r="B58" s="88"/>
      <c r="C58" s="822"/>
      <c r="D58" s="822"/>
      <c r="E58" s="822"/>
      <c r="F58" s="822"/>
      <c r="G58" s="822"/>
      <c r="H58" s="822"/>
      <c r="I58" s="822"/>
      <c r="J58" s="822"/>
      <c r="K58" s="822"/>
      <c r="L58" s="822"/>
      <c r="M58" s="258"/>
      <c r="N58" s="258"/>
      <c r="O58" s="258"/>
      <c r="P58" s="822"/>
      <c r="Q58" s="822"/>
      <c r="R58" s="822"/>
      <c r="S58" s="823" t="s">
        <v>194</v>
      </c>
      <c r="T58" s="806" t="s">
        <v>86</v>
      </c>
      <c r="U58" s="806" t="s">
        <v>86</v>
      </c>
      <c r="V58" s="806" t="s">
        <v>86</v>
      </c>
      <c r="W58" s="806" t="s">
        <v>86</v>
      </c>
      <c r="X58" s="806" t="s">
        <v>86</v>
      </c>
    </row>
    <row r="59" spans="2:27" s="27" customFormat="1" ht="19.5" x14ac:dyDescent="0.3">
      <c r="B59" s="89"/>
      <c r="C59" s="822"/>
      <c r="D59" s="822"/>
      <c r="E59" s="822"/>
      <c r="F59" s="822"/>
      <c r="G59" s="822"/>
      <c r="H59" s="822"/>
      <c r="I59" s="822"/>
      <c r="J59" s="822"/>
      <c r="K59" s="822"/>
      <c r="L59" s="822"/>
      <c r="M59" s="258"/>
      <c r="N59" s="258"/>
      <c r="O59" s="258"/>
      <c r="P59" s="822"/>
      <c r="Q59" s="822"/>
      <c r="R59" s="822"/>
      <c r="S59" s="823" t="s">
        <v>315</v>
      </c>
      <c r="T59" s="806" t="s">
        <v>86</v>
      </c>
      <c r="U59" s="806" t="s">
        <v>86</v>
      </c>
      <c r="V59" s="806" t="s">
        <v>86</v>
      </c>
      <c r="W59" s="806" t="s">
        <v>86</v>
      </c>
      <c r="X59" s="806" t="s">
        <v>86</v>
      </c>
    </row>
    <row r="60" spans="2:27" s="27" customFormat="1" ht="19.5" x14ac:dyDescent="0.3">
      <c r="B60" s="89"/>
      <c r="C60" s="821"/>
      <c r="D60" s="821"/>
      <c r="E60" s="821"/>
      <c r="F60" s="821"/>
      <c r="G60" s="821"/>
      <c r="H60" s="821"/>
      <c r="I60" s="821"/>
      <c r="J60" s="821"/>
      <c r="K60" s="821"/>
      <c r="L60" s="821"/>
      <c r="M60" s="824"/>
      <c r="N60" s="824"/>
      <c r="O60" s="824"/>
      <c r="P60" s="821"/>
      <c r="Q60" s="821"/>
      <c r="R60" s="821"/>
      <c r="S60" s="825" t="s">
        <v>316</v>
      </c>
      <c r="T60" s="806" t="s">
        <v>86</v>
      </c>
      <c r="U60" s="806" t="s">
        <v>86</v>
      </c>
      <c r="V60" s="806" t="s">
        <v>86</v>
      </c>
      <c r="W60" s="806" t="s">
        <v>86</v>
      </c>
      <c r="X60" s="806" t="s">
        <v>86</v>
      </c>
    </row>
    <row r="61" spans="2:27" s="27" customFormat="1" ht="19.5" x14ac:dyDescent="0.3">
      <c r="B61" s="89"/>
      <c r="C61" s="822"/>
      <c r="D61" s="822"/>
      <c r="E61" s="822"/>
      <c r="F61" s="822"/>
      <c r="G61" s="822"/>
      <c r="H61" s="822"/>
      <c r="I61" s="822"/>
      <c r="J61" s="822"/>
      <c r="K61" s="822"/>
      <c r="L61" s="822"/>
      <c r="M61" s="258"/>
      <c r="N61" s="258"/>
      <c r="O61" s="258"/>
      <c r="P61" s="822"/>
      <c r="Q61" s="822"/>
      <c r="R61" s="822"/>
      <c r="S61" s="823" t="s">
        <v>317</v>
      </c>
      <c r="T61" s="806" t="s">
        <v>86</v>
      </c>
      <c r="U61" s="806" t="s">
        <v>86</v>
      </c>
      <c r="V61" s="806" t="s">
        <v>86</v>
      </c>
      <c r="W61" s="806" t="s">
        <v>86</v>
      </c>
      <c r="X61" s="806" t="s">
        <v>86</v>
      </c>
    </row>
    <row r="62" spans="2:27" s="27" customFormat="1" ht="19.5" x14ac:dyDescent="0.3">
      <c r="B62" s="88"/>
      <c r="C62" s="818"/>
      <c r="D62" s="818"/>
      <c r="E62" s="818"/>
      <c r="F62" s="818"/>
      <c r="G62" s="818"/>
      <c r="H62" s="818"/>
      <c r="I62" s="818"/>
      <c r="J62" s="818"/>
      <c r="K62" s="818"/>
      <c r="L62" s="818"/>
      <c r="M62" s="819"/>
      <c r="N62" s="819"/>
      <c r="O62" s="819"/>
      <c r="P62" s="818"/>
      <c r="Q62" s="818"/>
      <c r="R62" s="818"/>
      <c r="S62" s="820" t="s">
        <v>318</v>
      </c>
      <c r="T62" s="806" t="s">
        <v>86</v>
      </c>
      <c r="U62" s="806" t="s">
        <v>86</v>
      </c>
      <c r="V62" s="806" t="s">
        <v>86</v>
      </c>
      <c r="W62" s="806" t="s">
        <v>86</v>
      </c>
      <c r="X62" s="806" t="s">
        <v>86</v>
      </c>
    </row>
    <row r="63" spans="2:27" s="27" customFormat="1" ht="19.5" x14ac:dyDescent="0.3">
      <c r="B63" s="915"/>
      <c r="C63" s="821"/>
      <c r="D63" s="821"/>
      <c r="E63" s="821"/>
      <c r="F63" s="821"/>
      <c r="G63" s="821"/>
      <c r="H63" s="821"/>
      <c r="I63" s="821"/>
      <c r="J63" s="916"/>
      <c r="K63" s="821"/>
      <c r="L63" s="821"/>
      <c r="M63" s="824"/>
      <c r="N63" s="923"/>
      <c r="O63" s="824"/>
      <c r="P63" s="821"/>
      <c r="Q63" s="821"/>
      <c r="R63" s="821"/>
      <c r="S63" s="825" t="s">
        <v>319</v>
      </c>
      <c r="T63" s="918" t="s">
        <v>86</v>
      </c>
      <c r="U63" s="918" t="s">
        <v>86</v>
      </c>
      <c r="V63" s="918" t="s">
        <v>86</v>
      </c>
      <c r="W63" s="918" t="s">
        <v>86</v>
      </c>
      <c r="X63" s="918" t="s">
        <v>86</v>
      </c>
    </row>
    <row r="64" spans="2:27" s="48" customFormat="1" ht="18.75" customHeight="1" x14ac:dyDescent="0.3">
      <c r="B64" s="924" t="s">
        <v>44</v>
      </c>
      <c r="C64" s="387">
        <v>421</v>
      </c>
      <c r="D64" s="706">
        <v>409</v>
      </c>
      <c r="E64" s="706" t="s">
        <v>83</v>
      </c>
      <c r="F64" s="925">
        <v>3</v>
      </c>
      <c r="G64" s="925" t="s">
        <v>83</v>
      </c>
      <c r="H64" s="925" t="s">
        <v>83</v>
      </c>
      <c r="I64" s="926" t="s">
        <v>83</v>
      </c>
      <c r="J64" s="925" t="s">
        <v>83</v>
      </c>
      <c r="K64" s="925" t="s">
        <v>83</v>
      </c>
      <c r="L64" s="927" t="s">
        <v>83</v>
      </c>
      <c r="M64" s="925" t="s">
        <v>83</v>
      </c>
      <c r="N64" s="925" t="s">
        <v>83</v>
      </c>
      <c r="O64" s="925" t="s">
        <v>83</v>
      </c>
      <c r="P64" s="925">
        <v>74</v>
      </c>
      <c r="Q64" s="925" t="s">
        <v>84</v>
      </c>
      <c r="R64" s="925" t="s">
        <v>83</v>
      </c>
      <c r="S64" s="928" t="s">
        <v>83</v>
      </c>
      <c r="T64" s="929" t="s">
        <v>86</v>
      </c>
      <c r="U64" s="926" t="s">
        <v>83</v>
      </c>
      <c r="V64" s="926" t="s">
        <v>83</v>
      </c>
      <c r="W64" s="925" t="s">
        <v>83</v>
      </c>
      <c r="X64" s="925" t="s">
        <v>83</v>
      </c>
      <c r="Y64" s="1"/>
      <c r="Z64" s="1"/>
      <c r="AA64" s="1"/>
    </row>
    <row r="65" spans="2:24" s="1" customFormat="1" ht="20.25" x14ac:dyDescent="0.3">
      <c r="B65" s="762" t="s">
        <v>40</v>
      </c>
      <c r="C65" s="827">
        <v>106175</v>
      </c>
      <c r="D65" s="827">
        <v>99673</v>
      </c>
      <c r="E65" s="828" t="s">
        <v>83</v>
      </c>
      <c r="F65" s="828" t="s">
        <v>83</v>
      </c>
      <c r="G65" s="828" t="s">
        <v>83</v>
      </c>
      <c r="H65" s="828" t="s">
        <v>83</v>
      </c>
      <c r="I65" s="828" t="s">
        <v>83</v>
      </c>
      <c r="J65" s="828" t="s">
        <v>83</v>
      </c>
      <c r="K65" s="828" t="s">
        <v>83</v>
      </c>
      <c r="L65" s="828" t="s">
        <v>83</v>
      </c>
      <c r="M65" s="828" t="s">
        <v>83</v>
      </c>
      <c r="N65" s="828" t="s">
        <v>83</v>
      </c>
      <c r="O65" s="758" t="s">
        <v>83</v>
      </c>
      <c r="P65" s="758">
        <v>20433</v>
      </c>
      <c r="Q65" s="758" t="s">
        <v>84</v>
      </c>
      <c r="R65" s="758" t="s">
        <v>83</v>
      </c>
      <c r="S65" s="755" t="s">
        <v>83</v>
      </c>
      <c r="T65" s="758" t="s">
        <v>83</v>
      </c>
      <c r="U65" s="815" t="s">
        <v>83</v>
      </c>
      <c r="V65" s="815" t="s">
        <v>83</v>
      </c>
      <c r="W65" s="817" t="s">
        <v>83</v>
      </c>
      <c r="X65" s="817" t="s">
        <v>83</v>
      </c>
    </row>
    <row r="66" spans="2:24" s="1" customFormat="1" ht="20.25" x14ac:dyDescent="0.3">
      <c r="B66" s="366" t="s">
        <v>41</v>
      </c>
      <c r="C66" s="829">
        <f>SUM(C9:C65)</f>
        <v>2192445</v>
      </c>
      <c r="D66" s="829">
        <f>SUM(D9:D65)</f>
        <v>2031769</v>
      </c>
      <c r="E66" s="830"/>
      <c r="F66" s="831">
        <f t="shared" ref="F66:L66" si="0">SUM(F9:F65)</f>
        <v>83264</v>
      </c>
      <c r="G66" s="832">
        <f t="shared" si="0"/>
        <v>35</v>
      </c>
      <c r="H66" s="832">
        <f t="shared" si="0"/>
        <v>1390</v>
      </c>
      <c r="I66" s="832">
        <f t="shared" si="0"/>
        <v>0</v>
      </c>
      <c r="J66" s="832">
        <f t="shared" si="0"/>
        <v>0</v>
      </c>
      <c r="K66" s="832">
        <f t="shared" si="0"/>
        <v>46419</v>
      </c>
      <c r="L66" s="833">
        <f t="shared" si="0"/>
        <v>149274.76</v>
      </c>
      <c r="M66" s="832"/>
      <c r="N66" s="832">
        <f>SUM(N9:N65)</f>
        <v>247</v>
      </c>
      <c r="O66" s="832">
        <f t="shared" ref="O66:P66" si="1">SUM(O9:O65)</f>
        <v>1155</v>
      </c>
      <c r="P66" s="833">
        <f t="shared" si="1"/>
        <v>417094</v>
      </c>
      <c r="Q66" s="831"/>
      <c r="R66" s="833">
        <f>SUM(R9:R65)</f>
        <v>442530.89312000002</v>
      </c>
      <c r="S66" s="834"/>
      <c r="T66" s="835">
        <f>SUM(T9:T65)</f>
        <v>341598.65</v>
      </c>
      <c r="U66" s="836"/>
      <c r="V66" s="831">
        <f>SUM(V9:V65)</f>
        <v>100932</v>
      </c>
      <c r="W66" s="837" t="s">
        <v>83</v>
      </c>
      <c r="X66" s="837" t="s">
        <v>83</v>
      </c>
    </row>
    <row r="67" spans="2:24" s="1" customFormat="1" ht="20.25" x14ac:dyDescent="0.3">
      <c r="B67" s="68" t="s">
        <v>66</v>
      </c>
      <c r="C67" s="52"/>
      <c r="D67" s="52"/>
      <c r="E67" s="52"/>
      <c r="F67" s="69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69"/>
      <c r="R67" s="70"/>
      <c r="S67" s="71"/>
      <c r="T67" s="72"/>
      <c r="U67" s="73"/>
      <c r="V67" s="74"/>
      <c r="W67" s="75"/>
      <c r="X67" s="76"/>
    </row>
    <row r="68" spans="2:24" s="1" customFormat="1" x14ac:dyDescent="0.3">
      <c r="B68" s="18" t="s">
        <v>76</v>
      </c>
      <c r="C68" s="20"/>
      <c r="D68" s="20"/>
      <c r="E68" s="20"/>
      <c r="F68" s="77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7"/>
      <c r="R68" s="78"/>
      <c r="S68" s="79"/>
      <c r="T68" s="72"/>
      <c r="U68" s="73"/>
      <c r="V68" s="73"/>
      <c r="W68" s="80"/>
      <c r="X68" s="81"/>
    </row>
    <row r="69" spans="2:24" s="1" customFormat="1" x14ac:dyDescent="0.3">
      <c r="B69" s="1345" t="s">
        <v>77</v>
      </c>
      <c r="C69" s="1345"/>
      <c r="D69" s="1345"/>
      <c r="E69" s="1345"/>
      <c r="F69" s="1345"/>
      <c r="G69" s="1345"/>
      <c r="H69" s="1345"/>
      <c r="I69" s="1345"/>
      <c r="J69" s="1345"/>
      <c r="K69" s="1345"/>
      <c r="L69" s="1345"/>
      <c r="M69" s="1345"/>
      <c r="N69" s="1345"/>
      <c r="O69" s="1345"/>
      <c r="P69" s="1345"/>
      <c r="Q69" s="1345"/>
      <c r="R69" s="1345"/>
      <c r="S69" s="1345"/>
      <c r="T69" s="1345"/>
      <c r="U69" s="1345"/>
      <c r="V69" s="1345"/>
      <c r="W69" s="1345"/>
      <c r="X69" s="1345"/>
    </row>
    <row r="70" spans="2:24" s="27" customFormat="1" x14ac:dyDescent="0.3">
      <c r="B70" s="1345" t="s">
        <v>75</v>
      </c>
      <c r="C70" s="1345"/>
      <c r="D70" s="1345"/>
      <c r="E70" s="1345"/>
      <c r="F70" s="1345"/>
      <c r="G70" s="1345"/>
      <c r="H70" s="1345"/>
      <c r="I70" s="1345"/>
      <c r="J70" s="1345"/>
      <c r="K70" s="1345"/>
      <c r="L70" s="1345"/>
      <c r="M70" s="1345"/>
      <c r="N70" s="1345"/>
      <c r="O70" s="1345"/>
      <c r="P70" s="1345"/>
      <c r="Q70" s="1345"/>
      <c r="R70" s="1345"/>
      <c r="S70" s="1345"/>
      <c r="T70" s="1345"/>
      <c r="U70" s="1345"/>
      <c r="V70" s="1345"/>
      <c r="W70" s="1345"/>
      <c r="X70" s="1345"/>
    </row>
    <row r="71" spans="2:24" s="27" customFormat="1" x14ac:dyDescent="0.2">
      <c r="F71" s="82"/>
      <c r="G71" s="82"/>
      <c r="H71" s="82"/>
      <c r="I71" s="82"/>
      <c r="J71" s="82"/>
      <c r="K71" s="82"/>
      <c r="L71" s="82"/>
      <c r="M71" s="83"/>
      <c r="N71" s="83"/>
      <c r="O71" s="83"/>
    </row>
    <row r="72" spans="2:24" s="27" customFormat="1" x14ac:dyDescent="0.2">
      <c r="F72" s="82"/>
      <c r="G72" s="82"/>
      <c r="H72" s="82"/>
      <c r="I72" s="82"/>
      <c r="J72" s="82"/>
      <c r="K72" s="82"/>
      <c r="L72" s="82"/>
      <c r="M72" s="83"/>
      <c r="N72" s="83"/>
      <c r="O72" s="83"/>
      <c r="Q72" s="4"/>
      <c r="R72" s="4"/>
      <c r="S72" s="4"/>
    </row>
    <row r="73" spans="2:24" s="27" customFormat="1" x14ac:dyDescent="0.2">
      <c r="F73" s="82"/>
      <c r="G73" s="82"/>
      <c r="H73" s="82"/>
      <c r="I73" s="82"/>
      <c r="J73" s="82"/>
      <c r="K73" s="82"/>
      <c r="L73" s="82"/>
      <c r="M73" s="83"/>
      <c r="N73" s="83"/>
      <c r="O73" s="83"/>
      <c r="Q73" s="4"/>
      <c r="R73" s="4"/>
      <c r="S73" s="4"/>
    </row>
    <row r="74" spans="2:24" s="27" customFormat="1" x14ac:dyDescent="0.2">
      <c r="M74" s="83"/>
      <c r="N74" s="83"/>
      <c r="O74" s="83"/>
      <c r="Q74" s="4"/>
      <c r="R74" s="4"/>
      <c r="S74" s="4"/>
      <c r="X74" s="84"/>
    </row>
    <row r="75" spans="2:24" s="27" customFormat="1" x14ac:dyDescent="0.2">
      <c r="M75" s="83"/>
      <c r="N75" s="83"/>
      <c r="O75" s="83"/>
      <c r="Q75" s="4"/>
      <c r="R75" s="4"/>
      <c r="S75" s="4"/>
      <c r="X75" s="84"/>
    </row>
    <row r="76" spans="2:24" s="27" customFormat="1" x14ac:dyDescent="0.2">
      <c r="K76" s="4"/>
      <c r="L76" s="4"/>
      <c r="M76" s="1564"/>
      <c r="N76" s="1564"/>
      <c r="O76" s="1564"/>
      <c r="P76" s="4"/>
      <c r="Q76" s="4"/>
      <c r="R76" s="4"/>
      <c r="S76" s="4"/>
      <c r="X76" s="84"/>
    </row>
    <row r="77" spans="2:24" s="27" customFormat="1" x14ac:dyDescent="0.2">
      <c r="K77" s="4"/>
      <c r="L77" s="4"/>
      <c r="M77" s="1564"/>
      <c r="N77" s="1564"/>
      <c r="O77" s="1564"/>
      <c r="P77" s="4"/>
      <c r="Q77" s="4"/>
      <c r="R77" s="4"/>
      <c r="S77" s="4"/>
    </row>
    <row r="78" spans="2:24" s="27" customFormat="1" x14ac:dyDescent="0.2">
      <c r="K78" s="4"/>
      <c r="L78" s="4"/>
      <c r="M78" s="1564"/>
      <c r="N78" s="1564"/>
      <c r="O78" s="1564"/>
      <c r="P78" s="4"/>
      <c r="Q78" s="4"/>
      <c r="R78" s="4"/>
      <c r="S78" s="4"/>
    </row>
    <row r="79" spans="2:24" s="27" customFormat="1" x14ac:dyDescent="0.2">
      <c r="K79" s="4"/>
      <c r="L79" s="4"/>
      <c r="M79" s="1564"/>
      <c r="N79" s="1564"/>
      <c r="O79" s="1564"/>
      <c r="P79" s="4"/>
      <c r="Q79" s="4"/>
      <c r="R79" s="4"/>
      <c r="S79" s="4"/>
    </row>
    <row r="80" spans="2:24" s="27" customFormat="1" x14ac:dyDescent="0.2">
      <c r="K80" s="4"/>
      <c r="L80" s="4"/>
      <c r="M80" s="1564"/>
      <c r="N80" s="1564"/>
      <c r="O80" s="1564"/>
      <c r="P80" s="4"/>
      <c r="Q80" s="4"/>
      <c r="R80" s="4"/>
      <c r="S80" s="4"/>
      <c r="T80" s="4"/>
      <c r="U80" s="4"/>
    </row>
    <row r="81" spans="11:21" s="27" customFormat="1" x14ac:dyDescent="0.2">
      <c r="K81" s="4"/>
      <c r="L81" s="4"/>
      <c r="M81" s="1564"/>
      <c r="N81" s="1564"/>
      <c r="O81" s="1564"/>
      <c r="P81" s="4"/>
      <c r="Q81" s="4"/>
      <c r="R81" s="4"/>
      <c r="S81" s="4"/>
      <c r="T81" s="4"/>
      <c r="U81" s="4"/>
    </row>
    <row r="82" spans="11:21" s="27" customFormat="1" x14ac:dyDescent="0.2">
      <c r="K82" s="4"/>
      <c r="L82" s="4"/>
      <c r="M82" s="1564"/>
      <c r="N82" s="1564"/>
      <c r="O82" s="1564"/>
      <c r="P82" s="4"/>
      <c r="Q82" s="4"/>
      <c r="R82" s="4"/>
      <c r="S82" s="4"/>
      <c r="T82" s="4"/>
      <c r="U82" s="4"/>
    </row>
    <row r="83" spans="11:21" s="27" customFormat="1" x14ac:dyDescent="0.2">
      <c r="K83" s="4"/>
      <c r="L83" s="4"/>
      <c r="M83" s="1564"/>
      <c r="N83" s="1564"/>
      <c r="O83" s="1564"/>
      <c r="P83" s="4"/>
      <c r="Q83" s="4"/>
      <c r="R83" s="4"/>
      <c r="S83" s="4" t="s">
        <v>189</v>
      </c>
      <c r="T83" s="4"/>
      <c r="U83" s="4"/>
    </row>
    <row r="84" spans="11:21" s="27" customFormat="1" ht="37.5" x14ac:dyDescent="0.2">
      <c r="K84" s="4"/>
      <c r="L84" s="4"/>
      <c r="M84" s="1564"/>
      <c r="N84" s="1564"/>
      <c r="O84" s="1564"/>
      <c r="P84" s="4"/>
      <c r="Q84" s="4"/>
      <c r="R84" s="4"/>
      <c r="S84" s="4" t="s">
        <v>190</v>
      </c>
      <c r="T84" s="4"/>
      <c r="U84" s="4"/>
    </row>
    <row r="85" spans="11:21" s="27" customFormat="1" ht="37.5" x14ac:dyDescent="0.2">
      <c r="K85" s="4"/>
      <c r="L85" s="4"/>
      <c r="M85" s="1564"/>
      <c r="N85" s="1564"/>
      <c r="O85" s="1564"/>
      <c r="P85" s="4"/>
      <c r="Q85" s="4"/>
      <c r="R85" s="4"/>
      <c r="S85" s="4" t="s">
        <v>191</v>
      </c>
      <c r="T85" s="4"/>
      <c r="U85" s="4"/>
    </row>
    <row r="86" spans="11:21" s="27" customFormat="1" ht="37.5" x14ac:dyDescent="0.2">
      <c r="K86" s="4"/>
      <c r="L86" s="4"/>
      <c r="M86" s="1564"/>
      <c r="N86" s="1564"/>
      <c r="O86" s="1564"/>
      <c r="P86" s="4"/>
      <c r="Q86" s="4"/>
      <c r="R86" s="4"/>
      <c r="S86" s="4" t="s">
        <v>192</v>
      </c>
      <c r="T86" s="4"/>
      <c r="U86" s="4"/>
    </row>
    <row r="87" spans="11:21" s="27" customFormat="1" ht="37.5" x14ac:dyDescent="0.2">
      <c r="K87" s="4"/>
      <c r="L87" s="4"/>
      <c r="M87" s="1564"/>
      <c r="N87" s="1564"/>
      <c r="O87" s="1564"/>
      <c r="P87" s="4"/>
      <c r="Q87" s="4"/>
      <c r="R87" s="4"/>
      <c r="S87" s="4" t="s">
        <v>193</v>
      </c>
      <c r="T87" s="4"/>
      <c r="U87" s="4"/>
    </row>
    <row r="88" spans="11:21" s="27" customFormat="1" x14ac:dyDescent="0.2">
      <c r="K88" s="4"/>
      <c r="L88" s="4"/>
      <c r="M88" s="1564"/>
      <c r="N88" s="1564"/>
      <c r="O88" s="1564"/>
      <c r="P88" s="4"/>
      <c r="Q88" s="4"/>
      <c r="R88" s="4"/>
      <c r="S88" s="4" t="s">
        <v>194</v>
      </c>
      <c r="T88" s="4"/>
      <c r="U88" s="4"/>
    </row>
    <row r="89" spans="11:21" s="27" customFormat="1" x14ac:dyDescent="0.2">
      <c r="K89" s="4"/>
      <c r="L89" s="4"/>
      <c r="M89" s="1564"/>
      <c r="N89" s="1564"/>
      <c r="O89" s="1564"/>
      <c r="P89" s="4"/>
      <c r="Q89" s="4"/>
      <c r="R89" s="4"/>
      <c r="S89" s="4" t="s">
        <v>195</v>
      </c>
      <c r="T89" s="4"/>
      <c r="U89" s="4"/>
    </row>
    <row r="90" spans="11:21" s="27" customFormat="1" x14ac:dyDescent="0.2">
      <c r="K90" s="4"/>
      <c r="L90" s="4"/>
      <c r="M90" s="1564"/>
      <c r="N90" s="1564"/>
      <c r="O90" s="1564"/>
      <c r="P90" s="4"/>
      <c r="Q90" s="4"/>
      <c r="R90" s="4"/>
      <c r="S90" s="4" t="s">
        <v>196</v>
      </c>
      <c r="T90" s="4"/>
      <c r="U90" s="4"/>
    </row>
    <row r="91" spans="11:21" s="27" customFormat="1" x14ac:dyDescent="0.2">
      <c r="K91" s="4"/>
      <c r="L91" s="4"/>
      <c r="M91" s="1564"/>
      <c r="N91" s="1564"/>
      <c r="O91" s="1564"/>
      <c r="P91" s="4"/>
      <c r="Q91" s="4"/>
      <c r="R91" s="4"/>
      <c r="S91" s="4" t="s">
        <v>197</v>
      </c>
      <c r="T91" s="4"/>
      <c r="U91" s="4"/>
    </row>
    <row r="92" spans="11:21" s="27" customFormat="1" x14ac:dyDescent="0.2">
      <c r="K92" s="4"/>
      <c r="L92" s="4"/>
      <c r="M92" s="1564"/>
      <c r="N92" s="1564"/>
      <c r="O92" s="1564"/>
      <c r="P92" s="4"/>
      <c r="Q92" s="4"/>
      <c r="R92" s="4"/>
      <c r="S92" s="4" t="s">
        <v>198</v>
      </c>
    </row>
    <row r="93" spans="11:21" s="27" customFormat="1" x14ac:dyDescent="0.2">
      <c r="K93" s="4"/>
      <c r="L93" s="4"/>
      <c r="M93" s="1564"/>
      <c r="N93" s="1564"/>
      <c r="O93" s="1564"/>
      <c r="P93" s="4"/>
      <c r="Q93" s="4"/>
      <c r="R93" s="4"/>
      <c r="S93" s="4" t="s">
        <v>199</v>
      </c>
    </row>
    <row r="94" spans="11:21" s="27" customFormat="1" x14ac:dyDescent="0.2">
      <c r="K94" s="4"/>
      <c r="L94" s="4"/>
      <c r="M94" s="1564"/>
      <c r="N94" s="1564"/>
      <c r="O94" s="1564"/>
      <c r="P94" s="4"/>
      <c r="Q94" s="4"/>
      <c r="R94" s="4"/>
      <c r="S94" s="4"/>
    </row>
    <row r="95" spans="11:21" s="27" customFormat="1" x14ac:dyDescent="0.2">
      <c r="K95" s="4"/>
      <c r="L95" s="4"/>
      <c r="M95" s="1564"/>
      <c r="N95" s="1564"/>
      <c r="O95" s="1564"/>
      <c r="P95" s="4"/>
      <c r="Q95" s="4"/>
      <c r="R95" s="4"/>
      <c r="S95" s="4"/>
    </row>
    <row r="96" spans="11:21" s="27" customFormat="1" x14ac:dyDescent="0.2">
      <c r="K96" s="4"/>
      <c r="L96" s="4"/>
      <c r="M96" s="1564"/>
      <c r="N96" s="1564"/>
      <c r="O96" s="1564"/>
      <c r="P96" s="4"/>
      <c r="Q96" s="4"/>
      <c r="R96" s="4"/>
      <c r="S96" s="4"/>
    </row>
    <row r="97" spans="11:19" s="27" customFormat="1" x14ac:dyDescent="0.2">
      <c r="K97" s="4"/>
      <c r="L97" s="4"/>
      <c r="M97" s="1564"/>
      <c r="N97" s="1564"/>
      <c r="O97" s="1564"/>
      <c r="P97" s="4"/>
      <c r="Q97" s="4"/>
      <c r="R97" s="4"/>
      <c r="S97" s="4"/>
    </row>
    <row r="98" spans="11:19" s="27" customFormat="1" x14ac:dyDescent="0.2">
      <c r="K98" s="4"/>
      <c r="L98" s="4"/>
      <c r="M98" s="1564"/>
      <c r="N98" s="1564"/>
      <c r="O98" s="1564"/>
      <c r="P98" s="4"/>
      <c r="Q98" s="4"/>
      <c r="R98" s="4"/>
      <c r="S98" s="4"/>
    </row>
    <row r="99" spans="11:19" s="27" customFormat="1" x14ac:dyDescent="0.2">
      <c r="M99" s="83"/>
      <c r="N99" s="83"/>
      <c r="O99" s="83"/>
      <c r="P99" s="4"/>
      <c r="Q99" s="4"/>
      <c r="R99" s="4"/>
      <c r="S99" s="4"/>
    </row>
    <row r="100" spans="11:19" s="27" customFormat="1" x14ac:dyDescent="0.2">
      <c r="M100" s="83"/>
      <c r="N100" s="83"/>
      <c r="O100" s="83"/>
      <c r="S100" s="4"/>
    </row>
    <row r="101" spans="11:19" s="27" customFormat="1" x14ac:dyDescent="0.2">
      <c r="M101" s="83"/>
      <c r="N101" s="83"/>
      <c r="O101" s="83"/>
    </row>
    <row r="102" spans="11:19" s="27" customFormat="1" x14ac:dyDescent="0.2">
      <c r="M102" s="83"/>
      <c r="N102" s="83"/>
      <c r="O102" s="83"/>
    </row>
    <row r="103" spans="11:19" s="27" customFormat="1" x14ac:dyDescent="0.2">
      <c r="M103" s="83"/>
      <c r="N103" s="83"/>
      <c r="O103" s="83"/>
    </row>
    <row r="104" spans="11:19" s="27" customFormat="1" x14ac:dyDescent="0.2">
      <c r="M104" s="83"/>
      <c r="N104" s="83"/>
      <c r="O104" s="83"/>
    </row>
    <row r="105" spans="11:19" s="27" customFormat="1" x14ac:dyDescent="0.2">
      <c r="M105" s="83"/>
      <c r="N105" s="83"/>
      <c r="O105" s="83"/>
    </row>
    <row r="106" spans="11:19" s="27" customFormat="1" x14ac:dyDescent="0.2">
      <c r="M106" s="83"/>
      <c r="N106" s="83"/>
      <c r="O106" s="83"/>
    </row>
    <row r="107" spans="11:19" s="27" customFormat="1" x14ac:dyDescent="0.2">
      <c r="M107" s="83"/>
      <c r="N107" s="83"/>
      <c r="O107" s="83"/>
    </row>
    <row r="108" spans="11:19" s="27" customFormat="1" x14ac:dyDescent="0.2">
      <c r="M108" s="83"/>
      <c r="N108" s="83"/>
      <c r="O108" s="83"/>
    </row>
    <row r="109" spans="11:19" s="27" customFormat="1" x14ac:dyDescent="0.2">
      <c r="M109" s="83"/>
      <c r="N109" s="83"/>
      <c r="O109" s="83"/>
    </row>
    <row r="110" spans="11:19" s="27" customFormat="1" x14ac:dyDescent="0.2">
      <c r="M110" s="83"/>
      <c r="N110" s="83"/>
      <c r="O110" s="83"/>
    </row>
    <row r="111" spans="11:19" s="27" customFormat="1" x14ac:dyDescent="0.2">
      <c r="M111" s="83"/>
      <c r="N111" s="83"/>
      <c r="O111" s="83"/>
    </row>
    <row r="112" spans="11:19" s="27" customFormat="1" x14ac:dyDescent="0.2">
      <c r="M112" s="83"/>
      <c r="N112" s="83"/>
      <c r="O112" s="83"/>
    </row>
    <row r="113" spans="13:15" s="27" customFormat="1" x14ac:dyDescent="0.2">
      <c r="M113" s="83"/>
      <c r="N113" s="83"/>
      <c r="O113" s="83"/>
    </row>
    <row r="114" spans="13:15" s="27" customFormat="1" x14ac:dyDescent="0.2">
      <c r="M114" s="83"/>
      <c r="N114" s="83"/>
      <c r="O114" s="83"/>
    </row>
    <row r="115" spans="13:15" x14ac:dyDescent="0.3">
      <c r="M115" s="85"/>
      <c r="N115" s="85"/>
      <c r="O115" s="85"/>
    </row>
    <row r="116" spans="13:15" x14ac:dyDescent="0.3">
      <c r="M116" s="85"/>
      <c r="N116" s="85"/>
      <c r="O116" s="85"/>
    </row>
    <row r="117" spans="13:15" x14ac:dyDescent="0.3">
      <c r="M117" s="85"/>
      <c r="N117" s="85"/>
      <c r="O117" s="85"/>
    </row>
    <row r="118" spans="13:15" x14ac:dyDescent="0.3">
      <c r="M118" s="85"/>
      <c r="N118" s="85"/>
      <c r="O118" s="85"/>
    </row>
    <row r="119" spans="13:15" x14ac:dyDescent="0.3">
      <c r="M119" s="85"/>
      <c r="N119" s="85"/>
      <c r="O119" s="85"/>
    </row>
  </sheetData>
  <mergeCells count="32">
    <mergeCell ref="B1:X1"/>
    <mergeCell ref="B3:B7"/>
    <mergeCell ref="D3:D7"/>
    <mergeCell ref="F3:H4"/>
    <mergeCell ref="I3:O4"/>
    <mergeCell ref="P3:Q3"/>
    <mergeCell ref="R3:V3"/>
    <mergeCell ref="W3:W7"/>
    <mergeCell ref="X3:X7"/>
    <mergeCell ref="P4:P7"/>
    <mergeCell ref="S6:S7"/>
    <mergeCell ref="T6:T7"/>
    <mergeCell ref="I5:J5"/>
    <mergeCell ref="O5:O7"/>
    <mergeCell ref="K5:L5"/>
    <mergeCell ref="M5:M7"/>
    <mergeCell ref="B70:X70"/>
    <mergeCell ref="G6:G7"/>
    <mergeCell ref="H6:H7"/>
    <mergeCell ref="I6:I7"/>
    <mergeCell ref="J6:J7"/>
    <mergeCell ref="K6:K7"/>
    <mergeCell ref="L6:L7"/>
    <mergeCell ref="Q4:Q7"/>
    <mergeCell ref="R4:R7"/>
    <mergeCell ref="S4:T5"/>
    <mergeCell ref="U4:V5"/>
    <mergeCell ref="G5:H5"/>
    <mergeCell ref="V6:V7"/>
    <mergeCell ref="U6:U7"/>
    <mergeCell ref="B69:X69"/>
    <mergeCell ref="N5:N7"/>
  </mergeCells>
  <printOptions horizontalCentered="1"/>
  <pageMargins left="0.39370078740157483" right="0.19685039370078741" top="0.70866141732283472" bottom="0.35433070866141736" header="0.31496062992125984" footer="0.15748031496062992"/>
  <pageSetup paperSize="9" scale="42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Z89"/>
  <sheetViews>
    <sheetView tabSelected="1" view="pageBreakPreview" zoomScale="77" zoomScaleNormal="85" zoomScaleSheetLayoutView="77" zoomScalePageLayoutView="80" workbookViewId="0">
      <pane xSplit="1" ySplit="7" topLeftCell="G8" activePane="bottomRight" state="frozen"/>
      <selection pane="topRight" activeCell="B1" sqref="B1"/>
      <selection pane="bottomLeft" activeCell="A10" sqref="A10"/>
      <selection pane="bottomRight" activeCell="W19" sqref="W19"/>
    </sheetView>
  </sheetViews>
  <sheetFormatPr defaultRowHeight="18.75" x14ac:dyDescent="0.3"/>
  <cols>
    <col min="1" max="1" width="11.25" style="20" customWidth="1"/>
    <col min="2" max="3" width="9.5" style="20" customWidth="1"/>
    <col min="4" max="4" width="10.625" style="20" customWidth="1"/>
    <col min="5" max="5" width="11.75" style="20" customWidth="1"/>
    <col min="6" max="6" width="9" style="20" customWidth="1"/>
    <col min="7" max="11" width="9.375" style="20" customWidth="1"/>
    <col min="12" max="12" width="9.25" style="20" customWidth="1"/>
    <col min="13" max="13" width="12.875" style="20" customWidth="1"/>
    <col min="14" max="14" width="15.625" style="20" customWidth="1"/>
    <col min="15" max="15" width="14.5" style="20" customWidth="1"/>
    <col min="16" max="16" width="12.25" style="20" customWidth="1"/>
    <col min="17" max="17" width="15.75" style="20" customWidth="1"/>
    <col min="18" max="18" width="25.625" style="20" customWidth="1"/>
    <col min="19" max="19" width="15.75" style="20" customWidth="1"/>
    <col min="20" max="20" width="26" style="20" customWidth="1"/>
    <col min="21" max="21" width="16.25" style="20" customWidth="1"/>
    <col min="22" max="22" width="25.5" style="20" customWidth="1"/>
    <col min="23" max="23" width="39.25" style="20" customWidth="1"/>
    <col min="24" max="16384" width="9" style="20"/>
  </cols>
  <sheetData>
    <row r="1" spans="1:26" x14ac:dyDescent="0.3">
      <c r="A1" s="1375" t="s">
        <v>79</v>
      </c>
      <c r="B1" s="1375"/>
      <c r="C1" s="1375"/>
      <c r="D1" s="1375"/>
      <c r="E1" s="1375"/>
      <c r="F1" s="1375"/>
      <c r="G1" s="1375"/>
      <c r="H1" s="1375"/>
      <c r="I1" s="1375"/>
      <c r="J1" s="1375"/>
      <c r="K1" s="1375"/>
      <c r="L1" s="1375"/>
      <c r="M1" s="1375"/>
      <c r="N1" s="1375"/>
      <c r="O1" s="1375"/>
      <c r="P1" s="1375"/>
      <c r="Q1" s="1375"/>
      <c r="R1" s="1375"/>
      <c r="S1" s="1375"/>
      <c r="T1" s="1375"/>
      <c r="U1" s="1375"/>
      <c r="V1" s="1375"/>
      <c r="W1" s="1375"/>
      <c r="X1" s="101"/>
      <c r="Y1" s="101"/>
      <c r="Z1" s="101"/>
    </row>
    <row r="2" spans="1:26" x14ac:dyDescent="0.3">
      <c r="A2" s="1390" t="s">
        <v>390</v>
      </c>
      <c r="B2" s="1390"/>
      <c r="C2" s="1390"/>
      <c r="D2" s="1390"/>
      <c r="E2" s="1390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</row>
    <row r="3" spans="1:26" ht="18.75" customHeight="1" x14ac:dyDescent="0.3">
      <c r="A3" s="1376" t="s">
        <v>0</v>
      </c>
      <c r="B3" s="102" t="s">
        <v>1</v>
      </c>
      <c r="C3" s="1363" t="s">
        <v>45</v>
      </c>
      <c r="D3" s="102" t="s">
        <v>2</v>
      </c>
      <c r="E3" s="1379" t="s">
        <v>3</v>
      </c>
      <c r="F3" s="1380"/>
      <c r="G3" s="1381"/>
      <c r="H3" s="1369" t="s">
        <v>4</v>
      </c>
      <c r="I3" s="1385"/>
      <c r="J3" s="1385"/>
      <c r="K3" s="1385"/>
      <c r="L3" s="1385"/>
      <c r="M3" s="1385"/>
      <c r="N3" s="1370"/>
      <c r="O3" s="1387" t="s">
        <v>5</v>
      </c>
      <c r="P3" s="1388"/>
      <c r="Q3" s="1387" t="s">
        <v>6</v>
      </c>
      <c r="R3" s="1389"/>
      <c r="S3" s="1389"/>
      <c r="T3" s="1389"/>
      <c r="U3" s="1388"/>
      <c r="V3" s="1366" t="s">
        <v>7</v>
      </c>
      <c r="W3" s="1366" t="s">
        <v>8</v>
      </c>
    </row>
    <row r="4" spans="1:26" s="106" customFormat="1" ht="21" customHeight="1" x14ac:dyDescent="0.2">
      <c r="A4" s="1377"/>
      <c r="B4" s="103" t="s">
        <v>9</v>
      </c>
      <c r="C4" s="1364"/>
      <c r="D4" s="103" t="s">
        <v>10</v>
      </c>
      <c r="E4" s="1382"/>
      <c r="F4" s="1383"/>
      <c r="G4" s="1384"/>
      <c r="H4" s="1371"/>
      <c r="I4" s="1386"/>
      <c r="J4" s="1386"/>
      <c r="K4" s="1386"/>
      <c r="L4" s="1386"/>
      <c r="M4" s="1386"/>
      <c r="N4" s="1372"/>
      <c r="O4" s="1366" t="s">
        <v>11</v>
      </c>
      <c r="P4" s="1366" t="s">
        <v>12</v>
      </c>
      <c r="Q4" s="1366" t="s">
        <v>13</v>
      </c>
      <c r="R4" s="1369" t="s">
        <v>14</v>
      </c>
      <c r="S4" s="1370"/>
      <c r="T4" s="1369" t="s">
        <v>15</v>
      </c>
      <c r="U4" s="1370"/>
      <c r="V4" s="1367"/>
      <c r="W4" s="1367"/>
    </row>
    <row r="5" spans="1:26" s="106" customFormat="1" ht="18.75" customHeight="1" x14ac:dyDescent="0.2">
      <c r="A5" s="1377"/>
      <c r="B5" s="103" t="s">
        <v>16</v>
      </c>
      <c r="C5" s="1364"/>
      <c r="D5" s="103" t="s">
        <v>17</v>
      </c>
      <c r="E5" s="107" t="s">
        <v>18</v>
      </c>
      <c r="F5" s="1373" t="s">
        <v>19</v>
      </c>
      <c r="G5" s="1374"/>
      <c r="H5" s="1373" t="s">
        <v>69</v>
      </c>
      <c r="I5" s="1374"/>
      <c r="J5" s="1373" t="s">
        <v>70</v>
      </c>
      <c r="K5" s="1374"/>
      <c r="L5" s="1366" t="s">
        <v>20</v>
      </c>
      <c r="M5" s="1363" t="s">
        <v>21</v>
      </c>
      <c r="N5" s="1363" t="s">
        <v>22</v>
      </c>
      <c r="O5" s="1367"/>
      <c r="P5" s="1367"/>
      <c r="Q5" s="1367"/>
      <c r="R5" s="1371"/>
      <c r="S5" s="1372"/>
      <c r="T5" s="1371"/>
      <c r="U5" s="1372"/>
      <c r="V5" s="1367"/>
      <c r="W5" s="1367"/>
    </row>
    <row r="6" spans="1:26" s="27" customFormat="1" ht="18.75" customHeight="1" x14ac:dyDescent="0.2">
      <c r="A6" s="1377"/>
      <c r="B6" s="104" t="s">
        <v>23</v>
      </c>
      <c r="C6" s="1364"/>
      <c r="D6" s="104" t="s">
        <v>24</v>
      </c>
      <c r="E6" s="107" t="s">
        <v>78</v>
      </c>
      <c r="F6" s="1363" t="s">
        <v>25</v>
      </c>
      <c r="G6" s="1363" t="s">
        <v>68</v>
      </c>
      <c r="H6" s="1363" t="s">
        <v>68</v>
      </c>
      <c r="I6" s="1363" t="s">
        <v>74</v>
      </c>
      <c r="J6" s="1363" t="s">
        <v>68</v>
      </c>
      <c r="K6" s="1363" t="s">
        <v>74</v>
      </c>
      <c r="L6" s="1367"/>
      <c r="M6" s="1364"/>
      <c r="N6" s="1364"/>
      <c r="O6" s="1367"/>
      <c r="P6" s="1367"/>
      <c r="Q6" s="1367"/>
      <c r="R6" s="1363" t="s">
        <v>67</v>
      </c>
      <c r="S6" s="1363" t="s">
        <v>26</v>
      </c>
      <c r="T6" s="1363" t="s">
        <v>67</v>
      </c>
      <c r="U6" s="1363" t="s">
        <v>26</v>
      </c>
      <c r="V6" s="1367"/>
      <c r="W6" s="1367"/>
    </row>
    <row r="7" spans="1:26" s="27" customFormat="1" ht="55.5" customHeight="1" x14ac:dyDescent="0.2">
      <c r="A7" s="1378"/>
      <c r="B7" s="108" t="s">
        <v>27</v>
      </c>
      <c r="C7" s="1365"/>
      <c r="D7" s="108"/>
      <c r="E7" s="109"/>
      <c r="F7" s="1365"/>
      <c r="G7" s="1365"/>
      <c r="H7" s="1365"/>
      <c r="I7" s="1365"/>
      <c r="J7" s="1365"/>
      <c r="K7" s="1365"/>
      <c r="L7" s="1368"/>
      <c r="M7" s="1365"/>
      <c r="N7" s="1365"/>
      <c r="O7" s="1368"/>
      <c r="P7" s="1368"/>
      <c r="Q7" s="1368"/>
      <c r="R7" s="1365"/>
      <c r="S7" s="1365"/>
      <c r="T7" s="1365"/>
      <c r="U7" s="1365"/>
      <c r="V7" s="1368"/>
      <c r="W7" s="1368"/>
    </row>
    <row r="8" spans="1:26" s="27" customFormat="1" ht="20.25" customHeight="1" x14ac:dyDescent="0.2">
      <c r="A8" s="110" t="s">
        <v>46</v>
      </c>
      <c r="B8" s="110" t="s">
        <v>47</v>
      </c>
      <c r="C8" s="110" t="s">
        <v>48</v>
      </c>
      <c r="D8" s="110" t="s">
        <v>49</v>
      </c>
      <c r="E8" s="110" t="s">
        <v>50</v>
      </c>
      <c r="F8" s="110" t="s">
        <v>51</v>
      </c>
      <c r="G8" s="110" t="s">
        <v>52</v>
      </c>
      <c r="H8" s="110" t="s">
        <v>53</v>
      </c>
      <c r="I8" s="110" t="s">
        <v>54</v>
      </c>
      <c r="J8" s="110" t="s">
        <v>55</v>
      </c>
      <c r="K8" s="110" t="s">
        <v>56</v>
      </c>
      <c r="L8" s="110" t="s">
        <v>57</v>
      </c>
      <c r="M8" s="110" t="s">
        <v>58</v>
      </c>
      <c r="N8" s="110" t="s">
        <v>59</v>
      </c>
      <c r="O8" s="110" t="s">
        <v>60</v>
      </c>
      <c r="P8" s="110" t="s">
        <v>61</v>
      </c>
      <c r="Q8" s="110" t="s">
        <v>62</v>
      </c>
      <c r="R8" s="110" t="s">
        <v>63</v>
      </c>
      <c r="S8" s="110" t="s">
        <v>64</v>
      </c>
      <c r="T8" s="110" t="s">
        <v>65</v>
      </c>
      <c r="U8" s="110" t="s">
        <v>71</v>
      </c>
      <c r="V8" s="110" t="s">
        <v>72</v>
      </c>
      <c r="W8" s="110" t="s">
        <v>73</v>
      </c>
    </row>
    <row r="9" spans="1:26" s="4" customFormat="1" ht="24" customHeight="1" x14ac:dyDescent="0.3">
      <c r="A9" s="111" t="s">
        <v>42</v>
      </c>
      <c r="B9" s="112">
        <v>238</v>
      </c>
      <c r="C9" s="112">
        <v>238</v>
      </c>
      <c r="D9" s="113" t="s">
        <v>85</v>
      </c>
      <c r="E9" s="112" t="s">
        <v>86</v>
      </c>
      <c r="F9" s="114" t="s">
        <v>83</v>
      </c>
      <c r="G9" s="112">
        <v>100</v>
      </c>
      <c r="H9" s="114" t="s">
        <v>83</v>
      </c>
      <c r="I9" s="114" t="s">
        <v>83</v>
      </c>
      <c r="J9" s="114" t="s">
        <v>83</v>
      </c>
      <c r="K9" s="114" t="s">
        <v>83</v>
      </c>
      <c r="L9" s="114" t="s">
        <v>83</v>
      </c>
      <c r="M9" s="114" t="s">
        <v>83</v>
      </c>
      <c r="N9" s="114" t="s">
        <v>83</v>
      </c>
      <c r="O9" s="112">
        <v>98</v>
      </c>
      <c r="P9" s="116" t="s">
        <v>84</v>
      </c>
      <c r="Q9" s="112">
        <v>98</v>
      </c>
      <c r="R9" s="117" t="s">
        <v>400</v>
      </c>
      <c r="S9" s="112">
        <v>98</v>
      </c>
      <c r="T9" s="118" t="s">
        <v>86</v>
      </c>
      <c r="U9" s="118" t="s">
        <v>86</v>
      </c>
      <c r="V9" s="117" t="s">
        <v>87</v>
      </c>
      <c r="W9" s="119" t="s">
        <v>88</v>
      </c>
    </row>
    <row r="10" spans="1:26" s="27" customFormat="1" x14ac:dyDescent="0.3">
      <c r="A10" s="120" t="s">
        <v>43</v>
      </c>
      <c r="B10" s="122">
        <v>17112</v>
      </c>
      <c r="C10" s="122">
        <v>17112</v>
      </c>
      <c r="D10" s="121" t="s">
        <v>106</v>
      </c>
      <c r="E10" s="122">
        <v>2405</v>
      </c>
      <c r="F10" s="122">
        <v>3</v>
      </c>
      <c r="G10" s="122">
        <v>125</v>
      </c>
      <c r="H10" s="114" t="s">
        <v>83</v>
      </c>
      <c r="I10" s="114" t="s">
        <v>83</v>
      </c>
      <c r="J10" s="122">
        <v>1</v>
      </c>
      <c r="K10" s="122">
        <v>4</v>
      </c>
      <c r="L10" s="33" t="s">
        <v>107</v>
      </c>
      <c r="M10" s="33">
        <v>1</v>
      </c>
      <c r="N10" s="33">
        <v>20</v>
      </c>
      <c r="O10" s="33">
        <v>7799</v>
      </c>
      <c r="P10" s="33" t="s">
        <v>84</v>
      </c>
      <c r="Q10" s="112">
        <v>7799</v>
      </c>
      <c r="R10" s="117" t="s">
        <v>436</v>
      </c>
      <c r="S10" s="112">
        <v>7799</v>
      </c>
      <c r="T10" s="118" t="s">
        <v>86</v>
      </c>
      <c r="U10" s="118" t="s">
        <v>86</v>
      </c>
      <c r="V10" s="32" t="s">
        <v>401</v>
      </c>
      <c r="W10" s="689" t="s">
        <v>86</v>
      </c>
    </row>
    <row r="11" spans="1:26" s="27" customFormat="1" ht="37.5" x14ac:dyDescent="0.2">
      <c r="A11" s="676" t="s">
        <v>29</v>
      </c>
      <c r="B11" s="640">
        <v>4533</v>
      </c>
      <c r="C11" s="640">
        <v>4533</v>
      </c>
      <c r="D11" s="640" t="s">
        <v>101</v>
      </c>
      <c r="E11" s="128">
        <v>1378</v>
      </c>
      <c r="F11" s="640">
        <v>1</v>
      </c>
      <c r="G11" s="640">
        <v>107</v>
      </c>
      <c r="H11" s="289" t="s">
        <v>83</v>
      </c>
      <c r="I11" s="289" t="s">
        <v>83</v>
      </c>
      <c r="J11" s="289" t="s">
        <v>83</v>
      </c>
      <c r="K11" s="289" t="s">
        <v>83</v>
      </c>
      <c r="L11" s="289" t="s">
        <v>83</v>
      </c>
      <c r="M11" s="289" t="s">
        <v>83</v>
      </c>
      <c r="N11" s="289" t="s">
        <v>83</v>
      </c>
      <c r="O11" s="677">
        <v>1813</v>
      </c>
      <c r="P11" s="176" t="s">
        <v>84</v>
      </c>
      <c r="Q11" s="677">
        <v>1813</v>
      </c>
      <c r="R11" s="631" t="s">
        <v>437</v>
      </c>
      <c r="S11" s="634">
        <v>1813</v>
      </c>
      <c r="T11" s="906" t="s">
        <v>86</v>
      </c>
      <c r="U11" s="906" t="s">
        <v>86</v>
      </c>
      <c r="V11" s="605" t="s">
        <v>114</v>
      </c>
      <c r="W11" s="34" t="s">
        <v>104</v>
      </c>
    </row>
    <row r="12" spans="1:26" s="27" customFormat="1" ht="87" customHeight="1" x14ac:dyDescent="0.2">
      <c r="A12" s="128" t="s">
        <v>30</v>
      </c>
      <c r="B12" s="128">
        <v>90</v>
      </c>
      <c r="C12" s="128">
        <v>90</v>
      </c>
      <c r="D12" s="172" t="s">
        <v>144</v>
      </c>
      <c r="E12" s="128">
        <v>21</v>
      </c>
      <c r="F12" s="641" t="s">
        <v>83</v>
      </c>
      <c r="G12" s="641" t="s">
        <v>83</v>
      </c>
      <c r="H12" s="641" t="s">
        <v>83</v>
      </c>
      <c r="I12" s="641" t="s">
        <v>83</v>
      </c>
      <c r="J12" s="128">
        <v>21</v>
      </c>
      <c r="K12" s="128">
        <v>1</v>
      </c>
      <c r="L12" s="289" t="s">
        <v>83</v>
      </c>
      <c r="M12" s="289" t="s">
        <v>83</v>
      </c>
      <c r="N12" s="289" t="s">
        <v>83</v>
      </c>
      <c r="O12" s="554">
        <v>27</v>
      </c>
      <c r="P12" s="176" t="s">
        <v>84</v>
      </c>
      <c r="Q12" s="131">
        <v>15</v>
      </c>
      <c r="R12" s="137" t="s">
        <v>438</v>
      </c>
      <c r="S12" s="680">
        <v>8</v>
      </c>
      <c r="T12" s="36" t="s">
        <v>121</v>
      </c>
      <c r="U12" s="130">
        <v>7</v>
      </c>
      <c r="V12" s="34" t="s">
        <v>402</v>
      </c>
      <c r="W12" s="34" t="s">
        <v>404</v>
      </c>
    </row>
    <row r="13" spans="1:26" s="27" customFormat="1" ht="37.5" x14ac:dyDescent="0.2">
      <c r="A13" s="166"/>
      <c r="B13" s="130"/>
      <c r="C13" s="130"/>
      <c r="D13" s="172"/>
      <c r="E13" s="130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0"/>
      <c r="Q13" s="131">
        <v>12</v>
      </c>
      <c r="R13" s="687" t="s">
        <v>439</v>
      </c>
      <c r="S13" s="680">
        <v>7</v>
      </c>
      <c r="T13" s="36" t="s">
        <v>121</v>
      </c>
      <c r="U13" s="130">
        <v>5</v>
      </c>
      <c r="V13" s="641" t="s">
        <v>83</v>
      </c>
      <c r="W13" s="641" t="s">
        <v>83</v>
      </c>
    </row>
    <row r="14" spans="1:26" s="27" customFormat="1" x14ac:dyDescent="0.3">
      <c r="A14" s="165" t="s">
        <v>31</v>
      </c>
      <c r="B14" s="122">
        <v>2431</v>
      </c>
      <c r="C14" s="122">
        <v>2067</v>
      </c>
      <c r="D14" s="122" t="s">
        <v>122</v>
      </c>
      <c r="E14" s="122">
        <v>460</v>
      </c>
      <c r="F14" s="122" t="s">
        <v>83</v>
      </c>
      <c r="G14" s="122" t="s">
        <v>83</v>
      </c>
      <c r="H14" s="122" t="s">
        <v>83</v>
      </c>
      <c r="I14" s="122" t="s">
        <v>83</v>
      </c>
      <c r="J14" s="122">
        <v>460</v>
      </c>
      <c r="K14" s="122">
        <v>785</v>
      </c>
      <c r="L14" s="122" t="s">
        <v>83</v>
      </c>
      <c r="M14" s="122" t="s">
        <v>83</v>
      </c>
      <c r="N14" s="167" t="s">
        <v>83</v>
      </c>
      <c r="O14" s="33">
        <v>785</v>
      </c>
      <c r="P14" s="122" t="s">
        <v>84</v>
      </c>
      <c r="Q14" s="261">
        <v>785</v>
      </c>
      <c r="R14" s="111" t="s">
        <v>440</v>
      </c>
      <c r="S14" s="112">
        <v>785</v>
      </c>
      <c r="T14" s="121" t="s">
        <v>83</v>
      </c>
      <c r="U14" s="122" t="s">
        <v>83</v>
      </c>
      <c r="V14" s="136" t="s">
        <v>123</v>
      </c>
      <c r="W14" s="137" t="s">
        <v>104</v>
      </c>
    </row>
    <row r="15" spans="1:26" ht="105.75" customHeight="1" x14ac:dyDescent="0.3">
      <c r="A15" s="143" t="s">
        <v>32</v>
      </c>
      <c r="B15" s="905">
        <v>1190</v>
      </c>
      <c r="C15" s="905">
        <v>1190</v>
      </c>
      <c r="D15" s="853" t="s">
        <v>136</v>
      </c>
      <c r="E15" s="853">
        <v>484</v>
      </c>
      <c r="F15" s="690" t="s">
        <v>83</v>
      </c>
      <c r="G15" s="690" t="s">
        <v>83</v>
      </c>
      <c r="H15" s="690" t="s">
        <v>83</v>
      </c>
      <c r="I15" s="690" t="s">
        <v>83</v>
      </c>
      <c r="J15" s="690" t="s">
        <v>83</v>
      </c>
      <c r="K15" s="690" t="s">
        <v>83</v>
      </c>
      <c r="L15" s="690" t="s">
        <v>83</v>
      </c>
      <c r="M15" s="690" t="s">
        <v>83</v>
      </c>
      <c r="N15" s="690" t="s">
        <v>83</v>
      </c>
      <c r="O15" s="905">
        <v>416.5</v>
      </c>
      <c r="P15" s="144" t="s">
        <v>84</v>
      </c>
      <c r="Q15" s="2">
        <v>416.5</v>
      </c>
      <c r="R15" s="9" t="s">
        <v>441</v>
      </c>
      <c r="S15" s="2">
        <v>416.5</v>
      </c>
      <c r="T15" s="690" t="s">
        <v>83</v>
      </c>
      <c r="U15" s="690" t="s">
        <v>83</v>
      </c>
      <c r="V15" s="688" t="s">
        <v>137</v>
      </c>
      <c r="W15" s="47" t="s">
        <v>405</v>
      </c>
      <c r="X15" s="27"/>
      <c r="Y15" s="27"/>
      <c r="Z15" s="27"/>
    </row>
    <row r="16" spans="1:26" s="5" customFormat="1" ht="40.5" customHeight="1" x14ac:dyDescent="0.3">
      <c r="A16" s="9" t="s">
        <v>28</v>
      </c>
      <c r="B16" s="908">
        <v>56955</v>
      </c>
      <c r="C16" s="908">
        <v>56955</v>
      </c>
      <c r="D16" s="909" t="s">
        <v>143</v>
      </c>
      <c r="E16" s="908">
        <v>3691</v>
      </c>
      <c r="F16" s="289" t="s">
        <v>83</v>
      </c>
      <c r="G16" s="289" t="s">
        <v>83</v>
      </c>
      <c r="H16" s="289" t="s">
        <v>83</v>
      </c>
      <c r="I16" s="289" t="s">
        <v>83</v>
      </c>
      <c r="J16" s="289" t="s">
        <v>83</v>
      </c>
      <c r="K16" s="289" t="s">
        <v>83</v>
      </c>
      <c r="L16" s="289" t="s">
        <v>83</v>
      </c>
      <c r="M16" s="289" t="s">
        <v>83</v>
      </c>
      <c r="N16" s="289" t="s">
        <v>83</v>
      </c>
      <c r="O16" s="908">
        <v>35881.65</v>
      </c>
      <c r="P16" s="1565" t="s">
        <v>84</v>
      </c>
      <c r="Q16" s="174">
        <v>3162</v>
      </c>
      <c r="R16" s="907" t="s">
        <v>442</v>
      </c>
      <c r="S16" s="141">
        <v>3120</v>
      </c>
      <c r="T16" s="101" t="s">
        <v>103</v>
      </c>
      <c r="U16" s="910">
        <v>42</v>
      </c>
      <c r="V16" s="690" t="s">
        <v>83</v>
      </c>
      <c r="W16" s="690" t="s">
        <v>83</v>
      </c>
      <c r="X16" s="4"/>
      <c r="Y16" s="4"/>
      <c r="Z16" s="4"/>
    </row>
    <row r="17" spans="1:26" s="27" customFormat="1" x14ac:dyDescent="0.3">
      <c r="A17" s="94" t="s">
        <v>33</v>
      </c>
      <c r="B17" s="747">
        <v>11123</v>
      </c>
      <c r="C17" s="747">
        <v>11123</v>
      </c>
      <c r="D17" s="95" t="s">
        <v>150</v>
      </c>
      <c r="E17" s="14">
        <v>998</v>
      </c>
      <c r="F17" s="14">
        <v>1</v>
      </c>
      <c r="G17" s="14">
        <v>40</v>
      </c>
      <c r="H17" s="14"/>
      <c r="I17" s="14"/>
      <c r="J17" s="14">
        <v>998</v>
      </c>
      <c r="K17" s="14">
        <v>5899.3</v>
      </c>
      <c r="L17" s="50"/>
      <c r="M17" s="50"/>
      <c r="N17" s="50"/>
      <c r="O17" s="50">
        <v>5899.3</v>
      </c>
      <c r="P17" s="14" t="s">
        <v>84</v>
      </c>
      <c r="Q17" s="114">
        <v>5772.75</v>
      </c>
      <c r="R17" s="155" t="s">
        <v>270</v>
      </c>
      <c r="S17" s="114">
        <v>5772.75</v>
      </c>
      <c r="T17" s="690" t="s">
        <v>83</v>
      </c>
      <c r="U17" s="173" t="s">
        <v>83</v>
      </c>
      <c r="V17" s="173" t="s">
        <v>83</v>
      </c>
      <c r="W17" s="96" t="s">
        <v>403</v>
      </c>
    </row>
    <row r="18" spans="1:26" s="27" customFormat="1" ht="56.25" x14ac:dyDescent="0.2">
      <c r="A18" s="129"/>
      <c r="B18" s="128"/>
      <c r="C18" s="128"/>
      <c r="D18" s="129"/>
      <c r="E18" s="128"/>
      <c r="F18" s="128"/>
      <c r="G18" s="128"/>
      <c r="H18" s="128"/>
      <c r="I18" s="128"/>
      <c r="J18" s="128"/>
      <c r="K18" s="128"/>
      <c r="L18" s="131" t="s">
        <v>107</v>
      </c>
      <c r="M18" s="554">
        <v>17</v>
      </c>
      <c r="N18" s="554">
        <v>300</v>
      </c>
      <c r="O18" s="554">
        <v>165</v>
      </c>
      <c r="P18" s="130" t="s">
        <v>84</v>
      </c>
      <c r="Q18" s="248">
        <v>300</v>
      </c>
      <c r="R18" s="258" t="s">
        <v>458</v>
      </c>
      <c r="S18" s="248">
        <v>300</v>
      </c>
      <c r="T18" s="690" t="s">
        <v>83</v>
      </c>
      <c r="U18" s="690" t="s">
        <v>83</v>
      </c>
      <c r="V18" s="690" t="s">
        <v>83</v>
      </c>
      <c r="W18" s="690" t="s">
        <v>83</v>
      </c>
    </row>
    <row r="19" spans="1:26" s="27" customFormat="1" ht="39" customHeight="1" x14ac:dyDescent="0.2">
      <c r="A19" s="129"/>
      <c r="B19" s="128"/>
      <c r="C19" s="128"/>
      <c r="D19" s="129"/>
      <c r="E19" s="128"/>
      <c r="F19" s="128"/>
      <c r="G19" s="128"/>
      <c r="H19" s="128"/>
      <c r="I19" s="128"/>
      <c r="J19" s="128"/>
      <c r="K19" s="128"/>
      <c r="L19" s="554" t="s">
        <v>151</v>
      </c>
      <c r="M19" s="554">
        <v>9</v>
      </c>
      <c r="N19" s="554">
        <v>97</v>
      </c>
      <c r="O19" s="554">
        <v>33.950000000000003</v>
      </c>
      <c r="P19" s="130" t="s">
        <v>84</v>
      </c>
      <c r="Q19" s="554">
        <v>2</v>
      </c>
      <c r="R19" s="87" t="s">
        <v>459</v>
      </c>
      <c r="S19" s="248">
        <v>2</v>
      </c>
      <c r="T19" s="690" t="s">
        <v>83</v>
      </c>
      <c r="U19" s="690" t="s">
        <v>83</v>
      </c>
      <c r="V19" s="690" t="s">
        <v>83</v>
      </c>
      <c r="W19" s="690" t="s">
        <v>83</v>
      </c>
    </row>
    <row r="20" spans="1:26" s="27" customFormat="1" ht="45.75" customHeight="1" x14ac:dyDescent="0.3">
      <c r="A20" s="94"/>
      <c r="B20" s="747"/>
      <c r="C20" s="747"/>
      <c r="D20" s="95"/>
      <c r="E20" s="14"/>
      <c r="F20" s="14"/>
      <c r="G20" s="14"/>
      <c r="H20" s="14"/>
      <c r="I20" s="14"/>
      <c r="J20" s="14"/>
      <c r="K20" s="14"/>
      <c r="L20" s="50"/>
      <c r="M20" s="50"/>
      <c r="N20" s="50"/>
      <c r="O20" s="50"/>
      <c r="P20" s="14"/>
      <c r="Q20" s="50"/>
      <c r="R20" s="98" t="s">
        <v>443</v>
      </c>
      <c r="S20" s="14"/>
      <c r="T20" s="690" t="s">
        <v>83</v>
      </c>
      <c r="U20" s="690" t="s">
        <v>83</v>
      </c>
      <c r="V20" s="690" t="s">
        <v>83</v>
      </c>
      <c r="W20" s="690" t="s">
        <v>83</v>
      </c>
    </row>
    <row r="21" spans="1:26" s="27" customFormat="1" ht="37.5" x14ac:dyDescent="0.3">
      <c r="A21" s="94"/>
      <c r="B21" s="747"/>
      <c r="C21" s="747"/>
      <c r="D21" s="95"/>
      <c r="E21" s="14"/>
      <c r="F21" s="14"/>
      <c r="G21" s="14"/>
      <c r="H21" s="14"/>
      <c r="I21" s="14"/>
      <c r="J21" s="14"/>
      <c r="K21" s="14"/>
      <c r="L21" s="50"/>
      <c r="M21" s="50"/>
      <c r="N21" s="50"/>
      <c r="O21" s="50"/>
      <c r="P21" s="14"/>
      <c r="Q21" s="50">
        <v>20</v>
      </c>
      <c r="R21" s="98" t="s">
        <v>444</v>
      </c>
      <c r="S21" s="14">
        <v>20</v>
      </c>
      <c r="T21" s="690" t="s">
        <v>83</v>
      </c>
      <c r="U21" s="690" t="s">
        <v>83</v>
      </c>
      <c r="V21" s="690" t="s">
        <v>83</v>
      </c>
      <c r="W21" s="690" t="s">
        <v>83</v>
      </c>
    </row>
    <row r="22" spans="1:26" s="27" customFormat="1" ht="37.5" x14ac:dyDescent="0.3">
      <c r="A22" s="94"/>
      <c r="B22" s="747"/>
      <c r="C22" s="747"/>
      <c r="D22" s="95"/>
      <c r="E22" s="14"/>
      <c r="F22" s="14"/>
      <c r="G22" s="14"/>
      <c r="H22" s="14"/>
      <c r="I22" s="14"/>
      <c r="J22" s="14"/>
      <c r="K22" s="14"/>
      <c r="L22" s="50"/>
      <c r="M22" s="50"/>
      <c r="N22" s="50"/>
      <c r="O22" s="50"/>
      <c r="P22" s="14"/>
      <c r="Q22" s="554">
        <v>4</v>
      </c>
      <c r="R22" s="87" t="s">
        <v>445</v>
      </c>
      <c r="S22" s="128">
        <v>3.5</v>
      </c>
      <c r="T22" s="690" t="s">
        <v>83</v>
      </c>
      <c r="U22" s="690" t="s">
        <v>83</v>
      </c>
      <c r="V22" s="690" t="s">
        <v>83</v>
      </c>
      <c r="W22" s="690" t="s">
        <v>83</v>
      </c>
    </row>
    <row r="23" spans="1:26" ht="93.75" customHeight="1" x14ac:dyDescent="0.3">
      <c r="A23" s="143" t="s">
        <v>34</v>
      </c>
      <c r="B23" s="750">
        <v>6115</v>
      </c>
      <c r="C23" s="750">
        <v>6115</v>
      </c>
      <c r="D23" s="175" t="s">
        <v>159</v>
      </c>
      <c r="E23" s="144">
        <v>1226</v>
      </c>
      <c r="F23" s="138" t="s">
        <v>86</v>
      </c>
      <c r="G23" s="138" t="s">
        <v>86</v>
      </c>
      <c r="H23" s="138" t="s">
        <v>86</v>
      </c>
      <c r="I23" s="138" t="s">
        <v>86</v>
      </c>
      <c r="J23" s="138" t="s">
        <v>86</v>
      </c>
      <c r="K23" s="138" t="s">
        <v>86</v>
      </c>
      <c r="L23" s="145" t="s">
        <v>151</v>
      </c>
      <c r="M23" s="145">
        <v>209</v>
      </c>
      <c r="N23" s="145">
        <v>700</v>
      </c>
      <c r="O23" s="174">
        <v>2598</v>
      </c>
      <c r="P23" s="3" t="s">
        <v>84</v>
      </c>
      <c r="Q23" s="145">
        <v>2400</v>
      </c>
      <c r="R23" s="146" t="s">
        <v>446</v>
      </c>
      <c r="S23" s="147">
        <v>2400</v>
      </c>
      <c r="T23" s="148" t="s">
        <v>86</v>
      </c>
      <c r="U23" s="100" t="s">
        <v>83</v>
      </c>
      <c r="V23" s="149" t="s">
        <v>137</v>
      </c>
      <c r="W23" s="691" t="s">
        <v>406</v>
      </c>
      <c r="X23" s="27"/>
      <c r="Y23" s="27"/>
      <c r="Z23" s="27"/>
    </row>
    <row r="24" spans="1:26" s="27" customFormat="1" x14ac:dyDescent="0.3">
      <c r="A24" s="94" t="s">
        <v>35</v>
      </c>
      <c r="B24" s="747">
        <v>124.38</v>
      </c>
      <c r="C24" s="747">
        <v>124.38</v>
      </c>
      <c r="D24" s="95" t="s">
        <v>101</v>
      </c>
      <c r="E24" s="14">
        <v>33</v>
      </c>
      <c r="F24" s="14" t="s">
        <v>83</v>
      </c>
      <c r="G24" s="14" t="s">
        <v>83</v>
      </c>
      <c r="H24" s="14" t="s">
        <v>83</v>
      </c>
      <c r="I24" s="14" t="s">
        <v>83</v>
      </c>
      <c r="J24" s="14">
        <v>33</v>
      </c>
      <c r="K24" s="14">
        <v>51</v>
      </c>
      <c r="L24" s="50" t="s">
        <v>83</v>
      </c>
      <c r="M24" s="50" t="s">
        <v>83</v>
      </c>
      <c r="N24" s="50" t="s">
        <v>83</v>
      </c>
      <c r="O24" s="50">
        <v>51</v>
      </c>
      <c r="P24" s="14" t="s">
        <v>84</v>
      </c>
      <c r="Q24" s="50">
        <v>51</v>
      </c>
      <c r="R24" s="150" t="s">
        <v>447</v>
      </c>
      <c r="S24" s="911">
        <v>51</v>
      </c>
      <c r="T24" s="14" t="s">
        <v>83</v>
      </c>
      <c r="U24" s="14" t="s">
        <v>83</v>
      </c>
      <c r="V24" s="114" t="s">
        <v>407</v>
      </c>
      <c r="W24" s="134" t="s">
        <v>83</v>
      </c>
    </row>
    <row r="25" spans="1:26" ht="18.75" customHeight="1" x14ac:dyDescent="0.3">
      <c r="A25" s="59" t="s">
        <v>36</v>
      </c>
      <c r="B25" s="751">
        <v>1594</v>
      </c>
      <c r="C25" s="751">
        <v>1594</v>
      </c>
      <c r="D25" s="151" t="s">
        <v>101</v>
      </c>
      <c r="E25" s="138">
        <v>440</v>
      </c>
      <c r="F25" s="138"/>
      <c r="G25" s="138"/>
      <c r="H25" s="138"/>
      <c r="I25" s="138"/>
      <c r="J25" s="138">
        <v>440</v>
      </c>
      <c r="K25" s="138">
        <v>669</v>
      </c>
      <c r="L25" s="138"/>
      <c r="M25" s="138"/>
      <c r="N25" s="138"/>
      <c r="O25" s="749">
        <v>669</v>
      </c>
      <c r="P25" s="138" t="s">
        <v>84</v>
      </c>
      <c r="Q25" s="154">
        <v>669</v>
      </c>
      <c r="R25" s="59" t="s">
        <v>448</v>
      </c>
      <c r="S25" s="154">
        <v>669</v>
      </c>
      <c r="T25" s="14" t="s">
        <v>83</v>
      </c>
      <c r="U25" s="14" t="s">
        <v>83</v>
      </c>
      <c r="V25" s="62"/>
      <c r="W25" s="62"/>
      <c r="X25" s="27"/>
      <c r="Y25" s="27"/>
      <c r="Z25" s="27"/>
    </row>
    <row r="26" spans="1:26" ht="95.25" customHeight="1" x14ac:dyDescent="0.3">
      <c r="A26" s="904" t="s">
        <v>37</v>
      </c>
      <c r="B26" s="750">
        <v>15.12</v>
      </c>
      <c r="C26" s="750">
        <v>15.12</v>
      </c>
      <c r="D26" s="175" t="s">
        <v>136</v>
      </c>
      <c r="E26" s="144">
        <v>6</v>
      </c>
      <c r="F26" s="144" t="s">
        <v>83</v>
      </c>
      <c r="G26" s="144" t="s">
        <v>83</v>
      </c>
      <c r="H26" s="144">
        <v>6</v>
      </c>
      <c r="I26" s="543">
        <v>5.29</v>
      </c>
      <c r="J26" s="144" t="s">
        <v>83</v>
      </c>
      <c r="K26" s="144" t="s">
        <v>83</v>
      </c>
      <c r="L26" s="144" t="s">
        <v>83</v>
      </c>
      <c r="M26" s="144" t="s">
        <v>83</v>
      </c>
      <c r="N26" s="144" t="s">
        <v>83</v>
      </c>
      <c r="O26" s="750">
        <v>5.29</v>
      </c>
      <c r="P26" s="144" t="s">
        <v>84</v>
      </c>
      <c r="Q26" s="144">
        <v>5.29</v>
      </c>
      <c r="R26" s="692" t="s">
        <v>449</v>
      </c>
      <c r="S26" s="144">
        <v>5.29</v>
      </c>
      <c r="T26" s="130" t="s">
        <v>83</v>
      </c>
      <c r="U26" s="130" t="s">
        <v>83</v>
      </c>
      <c r="V26" s="563" t="s">
        <v>137</v>
      </c>
      <c r="W26" s="692" t="s">
        <v>405</v>
      </c>
      <c r="X26" s="27"/>
      <c r="Y26" s="27"/>
      <c r="Z26" s="27"/>
    </row>
    <row r="27" spans="1:26" ht="18.75" customHeight="1" x14ac:dyDescent="0.3">
      <c r="A27" s="59" t="s">
        <v>38</v>
      </c>
      <c r="B27" s="751">
        <v>3464</v>
      </c>
      <c r="C27" s="751">
        <v>3464</v>
      </c>
      <c r="D27" s="151" t="s">
        <v>160</v>
      </c>
      <c r="E27" s="138">
        <v>625</v>
      </c>
      <c r="F27" s="138" t="s">
        <v>86</v>
      </c>
      <c r="G27" s="138" t="s">
        <v>86</v>
      </c>
      <c r="H27" s="138" t="s">
        <v>86</v>
      </c>
      <c r="I27" s="138" t="s">
        <v>86</v>
      </c>
      <c r="J27" s="138" t="s">
        <v>86</v>
      </c>
      <c r="K27" s="138" t="s">
        <v>86</v>
      </c>
      <c r="L27" s="138" t="s">
        <v>86</v>
      </c>
      <c r="M27" s="138" t="s">
        <v>86</v>
      </c>
      <c r="N27" s="138" t="s">
        <v>86</v>
      </c>
      <c r="O27" s="749">
        <v>1454.88</v>
      </c>
      <c r="P27" s="138" t="s">
        <v>84</v>
      </c>
      <c r="Q27" s="138">
        <v>1454.88</v>
      </c>
      <c r="R27" s="96" t="s">
        <v>450</v>
      </c>
      <c r="S27" s="138">
        <v>1454.88</v>
      </c>
      <c r="T27" s="151" t="s">
        <v>161</v>
      </c>
      <c r="U27" s="157" t="s">
        <v>86</v>
      </c>
      <c r="V27" s="156" t="s">
        <v>86</v>
      </c>
      <c r="W27" s="153" t="s">
        <v>86</v>
      </c>
      <c r="X27" s="27"/>
      <c r="Y27" s="27"/>
      <c r="Z27" s="27"/>
    </row>
    <row r="28" spans="1:26" ht="18.75" customHeight="1" x14ac:dyDescent="0.3">
      <c r="A28" s="59"/>
      <c r="B28" s="751"/>
      <c r="C28" s="751"/>
      <c r="D28" s="151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749"/>
      <c r="P28" s="138"/>
      <c r="Q28" s="138"/>
      <c r="R28" s="941" t="s">
        <v>182</v>
      </c>
      <c r="S28" s="138" t="s">
        <v>86</v>
      </c>
      <c r="T28" s="151" t="s">
        <v>86</v>
      </c>
      <c r="U28" s="157" t="s">
        <v>86</v>
      </c>
      <c r="V28" s="156" t="s">
        <v>86</v>
      </c>
      <c r="W28" s="153" t="s">
        <v>86</v>
      </c>
      <c r="X28" s="27"/>
      <c r="Y28" s="27"/>
      <c r="Z28" s="27"/>
    </row>
    <row r="29" spans="1:26" s="162" customFormat="1" ht="56.25" x14ac:dyDescent="0.2">
      <c r="A29" s="129" t="s">
        <v>39</v>
      </c>
      <c r="B29" s="128">
        <v>297</v>
      </c>
      <c r="C29" s="128">
        <v>539</v>
      </c>
      <c r="D29" s="172" t="s">
        <v>106</v>
      </c>
      <c r="E29" s="128">
        <v>297</v>
      </c>
      <c r="F29" s="128">
        <v>1</v>
      </c>
      <c r="G29" s="128">
        <v>59</v>
      </c>
      <c r="H29" s="128">
        <v>59</v>
      </c>
      <c r="I29" s="128">
        <v>126.84</v>
      </c>
      <c r="J29" s="128">
        <v>242</v>
      </c>
      <c r="K29" s="128">
        <v>99.54</v>
      </c>
      <c r="L29" s="131" t="s">
        <v>107</v>
      </c>
      <c r="M29" s="554">
        <v>59</v>
      </c>
      <c r="N29" s="554">
        <v>301.5</v>
      </c>
      <c r="O29" s="554">
        <v>227</v>
      </c>
      <c r="P29" s="130" t="s">
        <v>84</v>
      </c>
      <c r="Q29" s="128">
        <v>227</v>
      </c>
      <c r="R29" s="87" t="s">
        <v>451</v>
      </c>
      <c r="S29" s="128">
        <v>227</v>
      </c>
      <c r="T29" s="175" t="s">
        <v>86</v>
      </c>
      <c r="U29" s="693" t="s">
        <v>86</v>
      </c>
      <c r="V29" s="156" t="s">
        <v>86</v>
      </c>
      <c r="W29" s="87" t="s">
        <v>173</v>
      </c>
      <c r="X29" s="27"/>
    </row>
    <row r="30" spans="1:26" ht="18.75" customHeight="1" x14ac:dyDescent="0.3">
      <c r="A30" s="59" t="s">
        <v>44</v>
      </c>
      <c r="B30" s="751">
        <v>15945</v>
      </c>
      <c r="C30" s="751">
        <v>15945</v>
      </c>
      <c r="D30" s="151" t="s">
        <v>160</v>
      </c>
      <c r="E30" s="138">
        <v>2201</v>
      </c>
      <c r="F30" s="138" t="s">
        <v>86</v>
      </c>
      <c r="G30" s="138" t="s">
        <v>86</v>
      </c>
      <c r="H30" s="138" t="s">
        <v>86</v>
      </c>
      <c r="I30" s="138" t="s">
        <v>86</v>
      </c>
      <c r="J30" s="138" t="s">
        <v>86</v>
      </c>
      <c r="K30" s="138" t="s">
        <v>86</v>
      </c>
      <c r="L30" s="138" t="s">
        <v>86</v>
      </c>
      <c r="M30" s="138" t="s">
        <v>86</v>
      </c>
      <c r="N30" s="138" t="s">
        <v>86</v>
      </c>
      <c r="O30" s="749">
        <v>7848</v>
      </c>
      <c r="P30" s="138" t="s">
        <v>84</v>
      </c>
      <c r="Q30" s="138">
        <v>7848</v>
      </c>
      <c r="R30" s="155" t="s">
        <v>452</v>
      </c>
      <c r="S30" s="138">
        <v>7848</v>
      </c>
      <c r="T30" s="151" t="s">
        <v>86</v>
      </c>
      <c r="U30" s="157" t="s">
        <v>86</v>
      </c>
      <c r="V30" s="156" t="s">
        <v>86</v>
      </c>
      <c r="W30" s="156" t="s">
        <v>86</v>
      </c>
      <c r="X30" s="27"/>
      <c r="Y30" s="27"/>
      <c r="Z30" s="27"/>
    </row>
    <row r="31" spans="1:26" ht="18.75" customHeight="1" x14ac:dyDescent="0.3">
      <c r="A31" s="59"/>
      <c r="B31" s="751"/>
      <c r="C31" s="751"/>
      <c r="D31" s="151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749"/>
      <c r="P31" s="138"/>
      <c r="Q31" s="138"/>
      <c r="R31" s="158" t="s">
        <v>453</v>
      </c>
      <c r="S31" s="156"/>
      <c r="T31" s="151" t="s">
        <v>86</v>
      </c>
      <c r="U31" s="157" t="s">
        <v>86</v>
      </c>
      <c r="V31" s="156" t="s">
        <v>86</v>
      </c>
      <c r="W31" s="156" t="s">
        <v>86</v>
      </c>
      <c r="X31" s="27"/>
      <c r="Y31" s="27"/>
      <c r="Z31" s="27"/>
    </row>
    <row r="32" spans="1:26" ht="18.75" customHeight="1" x14ac:dyDescent="0.3">
      <c r="A32" s="59"/>
      <c r="B32" s="751"/>
      <c r="C32" s="751"/>
      <c r="D32" s="151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749"/>
      <c r="P32" s="138"/>
      <c r="Q32" s="138"/>
      <c r="R32" s="158" t="s">
        <v>454</v>
      </c>
      <c r="S32" s="156"/>
      <c r="T32" s="151" t="s">
        <v>86</v>
      </c>
      <c r="U32" s="157" t="s">
        <v>86</v>
      </c>
      <c r="V32" s="156" t="s">
        <v>86</v>
      </c>
      <c r="W32" s="156" t="s">
        <v>86</v>
      </c>
      <c r="X32" s="27"/>
      <c r="Y32" s="27"/>
      <c r="Z32" s="27"/>
    </row>
    <row r="33" spans="1:26" ht="18.75" customHeight="1" x14ac:dyDescent="0.3">
      <c r="A33" s="59"/>
      <c r="B33" s="751"/>
      <c r="C33" s="751"/>
      <c r="D33" s="151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749"/>
      <c r="P33" s="138"/>
      <c r="Q33" s="138"/>
      <c r="R33" s="158" t="s">
        <v>455</v>
      </c>
      <c r="S33" s="156"/>
      <c r="T33" s="151" t="s">
        <v>86</v>
      </c>
      <c r="U33" s="157" t="s">
        <v>86</v>
      </c>
      <c r="V33" s="156" t="s">
        <v>86</v>
      </c>
      <c r="W33" s="156" t="s">
        <v>86</v>
      </c>
      <c r="X33" s="27"/>
      <c r="Y33" s="27"/>
      <c r="Z33" s="27"/>
    </row>
    <row r="34" spans="1:26" ht="18.75" customHeight="1" x14ac:dyDescent="0.3">
      <c r="A34" s="942"/>
      <c r="B34" s="943"/>
      <c r="C34" s="943"/>
      <c r="D34" s="944"/>
      <c r="E34" s="945"/>
      <c r="F34" s="945"/>
      <c r="G34" s="945"/>
      <c r="H34" s="945"/>
      <c r="I34" s="945"/>
      <c r="J34" s="945"/>
      <c r="K34" s="945"/>
      <c r="L34" s="945"/>
      <c r="M34" s="945"/>
      <c r="N34" s="945"/>
      <c r="O34" s="946"/>
      <c r="P34" s="945"/>
      <c r="Q34" s="945"/>
      <c r="R34" s="947" t="s">
        <v>456</v>
      </c>
      <c r="S34" s="948"/>
      <c r="T34" s="944" t="s">
        <v>86</v>
      </c>
      <c r="U34" s="949" t="s">
        <v>86</v>
      </c>
      <c r="V34" s="948" t="s">
        <v>86</v>
      </c>
      <c r="W34" s="948" t="s">
        <v>86</v>
      </c>
      <c r="X34" s="27"/>
      <c r="Y34" s="27"/>
      <c r="Z34" s="27"/>
    </row>
    <row r="35" spans="1:26" s="317" customFormat="1" ht="93.75" x14ac:dyDescent="0.2">
      <c r="A35" s="318" t="s">
        <v>40</v>
      </c>
      <c r="B35" s="319">
        <v>773.37</v>
      </c>
      <c r="C35" s="694">
        <v>750</v>
      </c>
      <c r="D35" s="702" t="s">
        <v>159</v>
      </c>
      <c r="E35" s="319">
        <v>221</v>
      </c>
      <c r="F35" s="365" t="s">
        <v>86</v>
      </c>
      <c r="G35" s="365" t="s">
        <v>86</v>
      </c>
      <c r="H35" s="365" t="s">
        <v>86</v>
      </c>
      <c r="I35" s="365" t="s">
        <v>86</v>
      </c>
      <c r="J35" s="319">
        <v>221</v>
      </c>
      <c r="K35" s="319">
        <f>(500*C35)/1000</f>
        <v>375</v>
      </c>
      <c r="L35" s="698" t="s">
        <v>86</v>
      </c>
      <c r="M35" s="698" t="s">
        <v>86</v>
      </c>
      <c r="N35" s="698" t="s">
        <v>86</v>
      </c>
      <c r="O35" s="319">
        <v>375</v>
      </c>
      <c r="P35" s="699" t="s">
        <v>84</v>
      </c>
      <c r="Q35" s="319">
        <v>375</v>
      </c>
      <c r="R35" s="695" t="s">
        <v>457</v>
      </c>
      <c r="S35" s="319">
        <v>375</v>
      </c>
      <c r="T35" s="696" t="s">
        <v>86</v>
      </c>
      <c r="U35" s="696" t="s">
        <v>86</v>
      </c>
      <c r="V35" s="697" t="s">
        <v>200</v>
      </c>
      <c r="W35" s="697" t="s">
        <v>201</v>
      </c>
      <c r="X35" s="316"/>
      <c r="Y35" s="316"/>
    </row>
    <row r="36" spans="1:26" s="27" customFormat="1" x14ac:dyDescent="0.3">
      <c r="A36" s="526" t="s">
        <v>41</v>
      </c>
      <c r="B36" s="530">
        <f>SUM(B9:B35)</f>
        <v>121999.87</v>
      </c>
      <c r="C36" s="530">
        <f>SUM(C9:C35)</f>
        <v>121854.5</v>
      </c>
      <c r="D36" s="531"/>
      <c r="E36" s="530">
        <f>SUM(E9:E35)</f>
        <v>14486</v>
      </c>
      <c r="F36" s="530">
        <f>SUM(F9:F35)</f>
        <v>6</v>
      </c>
      <c r="G36" s="530">
        <f t="shared" ref="G36:M36" si="0">SUM(G9:G35)</f>
        <v>431</v>
      </c>
      <c r="H36" s="530">
        <f t="shared" si="0"/>
        <v>65</v>
      </c>
      <c r="I36" s="530">
        <f t="shared" si="0"/>
        <v>132.13</v>
      </c>
      <c r="J36" s="530">
        <f t="shared" si="0"/>
        <v>2416</v>
      </c>
      <c r="K36" s="530">
        <f t="shared" si="0"/>
        <v>7883.84</v>
      </c>
      <c r="L36" s="528"/>
      <c r="M36" s="530">
        <f t="shared" si="0"/>
        <v>295</v>
      </c>
      <c r="N36" s="530">
        <f t="shared" ref="N36" si="1">SUM(N9:N35)</f>
        <v>1418.5</v>
      </c>
      <c r="O36" s="530">
        <f t="shared" ref="O36:U36" si="2">SUM(O9:O35)</f>
        <v>66146.570000000007</v>
      </c>
      <c r="P36" s="367" t="s">
        <v>84</v>
      </c>
      <c r="Q36" s="530">
        <f t="shared" si="2"/>
        <v>33229.42</v>
      </c>
      <c r="R36" s="529"/>
      <c r="S36" s="530">
        <f t="shared" si="2"/>
        <v>33174.92</v>
      </c>
      <c r="T36" s="367"/>
      <c r="U36" s="530">
        <f t="shared" si="2"/>
        <v>54</v>
      </c>
      <c r="V36" s="532">
        <v>0</v>
      </c>
      <c r="W36" s="524"/>
    </row>
    <row r="37" spans="1:26" s="27" customFormat="1" x14ac:dyDescent="0.3">
      <c r="A37" s="163" t="s">
        <v>66</v>
      </c>
      <c r="B37" s="20"/>
      <c r="C37" s="20"/>
      <c r="D37" s="20"/>
      <c r="E37" s="77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7"/>
      <c r="Q37" s="78"/>
      <c r="R37" s="79"/>
      <c r="S37" s="164"/>
      <c r="T37" s="77"/>
      <c r="U37" s="77"/>
      <c r="V37" s="80"/>
      <c r="W37" s="81"/>
    </row>
    <row r="38" spans="1:26" s="27" customFormat="1" x14ac:dyDescent="0.3">
      <c r="A38" s="20" t="s">
        <v>76</v>
      </c>
      <c r="B38" s="20"/>
      <c r="C38" s="20"/>
      <c r="D38" s="20"/>
      <c r="E38" s="77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7"/>
      <c r="Q38" s="78"/>
      <c r="R38" s="79"/>
      <c r="S38" s="164"/>
      <c r="T38" s="77"/>
      <c r="U38" s="77"/>
      <c r="V38" s="80"/>
      <c r="W38" s="81"/>
    </row>
    <row r="39" spans="1:26" s="27" customFormat="1" x14ac:dyDescent="0.3">
      <c r="A39" s="1362" t="s">
        <v>77</v>
      </c>
      <c r="B39" s="1362"/>
      <c r="C39" s="1362"/>
      <c r="D39" s="1362"/>
      <c r="E39" s="1362"/>
      <c r="F39" s="1362"/>
      <c r="G39" s="1362"/>
      <c r="H39" s="1362"/>
      <c r="I39" s="1362"/>
      <c r="J39" s="1362"/>
      <c r="K39" s="1362"/>
      <c r="L39" s="1362"/>
      <c r="M39" s="1362"/>
      <c r="N39" s="1362"/>
      <c r="O39" s="1362"/>
      <c r="P39" s="1362"/>
      <c r="Q39" s="1362"/>
      <c r="R39" s="1362"/>
      <c r="S39" s="1362"/>
      <c r="T39" s="1362"/>
      <c r="U39" s="1362"/>
      <c r="V39" s="1362"/>
      <c r="W39" s="1362"/>
    </row>
    <row r="40" spans="1:26" s="27" customFormat="1" x14ac:dyDescent="0.3">
      <c r="A40" s="1362" t="s">
        <v>75</v>
      </c>
      <c r="B40" s="1362"/>
      <c r="C40" s="1362"/>
      <c r="D40" s="1362"/>
      <c r="E40" s="1362"/>
      <c r="F40" s="1362"/>
      <c r="G40" s="1362"/>
      <c r="H40" s="1362"/>
      <c r="I40" s="1362"/>
      <c r="J40" s="1362"/>
      <c r="K40" s="1362"/>
      <c r="L40" s="1362"/>
      <c r="M40" s="1362"/>
      <c r="N40" s="1362"/>
      <c r="O40" s="1362"/>
      <c r="P40" s="1362"/>
      <c r="Q40" s="1362"/>
      <c r="R40" s="1362"/>
      <c r="S40" s="1362"/>
      <c r="T40" s="1362"/>
      <c r="U40" s="1362"/>
      <c r="V40" s="1362"/>
      <c r="W40" s="1362"/>
    </row>
    <row r="41" spans="1:26" s="27" customFormat="1" x14ac:dyDescent="0.2">
      <c r="E41" s="82"/>
      <c r="F41" s="82"/>
      <c r="G41" s="82"/>
      <c r="H41" s="82"/>
      <c r="I41" s="82"/>
      <c r="J41" s="82"/>
      <c r="K41" s="82"/>
      <c r="L41" s="83"/>
      <c r="M41" s="83"/>
      <c r="N41" s="83"/>
    </row>
    <row r="42" spans="1:26" s="27" customFormat="1" x14ac:dyDescent="0.2">
      <c r="E42" s="82"/>
      <c r="F42" s="82"/>
      <c r="G42" s="82"/>
      <c r="H42" s="82"/>
      <c r="I42" s="82"/>
      <c r="J42" s="82"/>
      <c r="K42" s="82"/>
      <c r="L42" s="83"/>
      <c r="M42" s="83"/>
      <c r="N42" s="83"/>
    </row>
    <row r="43" spans="1:26" s="27" customFormat="1" x14ac:dyDescent="0.2">
      <c r="E43" s="82"/>
      <c r="F43" s="82"/>
      <c r="G43" s="82"/>
      <c r="H43" s="82"/>
      <c r="I43" s="82"/>
      <c r="J43" s="82"/>
      <c r="K43" s="82"/>
      <c r="L43" s="83"/>
      <c r="M43" s="83"/>
      <c r="N43" s="83"/>
    </row>
    <row r="44" spans="1:26" s="27" customFormat="1" x14ac:dyDescent="0.2">
      <c r="L44" s="83"/>
      <c r="M44" s="83"/>
      <c r="N44" s="83"/>
      <c r="W44" s="84"/>
    </row>
    <row r="45" spans="1:26" s="27" customFormat="1" x14ac:dyDescent="0.2">
      <c r="L45" s="83"/>
      <c r="M45" s="83"/>
      <c r="N45" s="83"/>
      <c r="W45" s="84"/>
    </row>
    <row r="46" spans="1:26" s="27" customFormat="1" x14ac:dyDescent="0.2">
      <c r="L46" s="83"/>
      <c r="M46" s="83"/>
      <c r="N46" s="83"/>
      <c r="W46" s="84"/>
    </row>
    <row r="47" spans="1:26" s="27" customFormat="1" x14ac:dyDescent="0.2">
      <c r="L47" s="83"/>
      <c r="M47" s="83"/>
      <c r="N47" s="83"/>
    </row>
    <row r="48" spans="1:26" s="27" customFormat="1" x14ac:dyDescent="0.2">
      <c r="L48" s="83"/>
      <c r="M48" s="83"/>
      <c r="N48" s="83"/>
    </row>
    <row r="49" spans="12:14" s="27" customFormat="1" x14ac:dyDescent="0.2">
      <c r="L49" s="83"/>
      <c r="M49" s="83"/>
      <c r="N49" s="83"/>
    </row>
    <row r="50" spans="12:14" s="27" customFormat="1" x14ac:dyDescent="0.2">
      <c r="L50" s="83"/>
      <c r="M50" s="83"/>
      <c r="N50" s="83"/>
    </row>
    <row r="51" spans="12:14" s="27" customFormat="1" x14ac:dyDescent="0.2">
      <c r="L51" s="83"/>
      <c r="M51" s="83"/>
      <c r="N51" s="83"/>
    </row>
    <row r="52" spans="12:14" s="27" customFormat="1" x14ac:dyDescent="0.2">
      <c r="L52" s="83"/>
      <c r="M52" s="83"/>
      <c r="N52" s="83"/>
    </row>
    <row r="53" spans="12:14" s="27" customFormat="1" x14ac:dyDescent="0.2">
      <c r="L53" s="83"/>
      <c r="M53" s="83"/>
      <c r="N53" s="83"/>
    </row>
    <row r="54" spans="12:14" s="27" customFormat="1" x14ac:dyDescent="0.2">
      <c r="L54" s="83"/>
      <c r="M54" s="83"/>
      <c r="N54" s="83"/>
    </row>
    <row r="55" spans="12:14" s="27" customFormat="1" x14ac:dyDescent="0.2">
      <c r="L55" s="83"/>
      <c r="M55" s="83"/>
      <c r="N55" s="83"/>
    </row>
    <row r="56" spans="12:14" s="27" customFormat="1" x14ac:dyDescent="0.2">
      <c r="L56" s="83"/>
      <c r="M56" s="83"/>
      <c r="N56" s="83"/>
    </row>
    <row r="57" spans="12:14" s="27" customFormat="1" x14ac:dyDescent="0.2">
      <c r="L57" s="83"/>
      <c r="M57" s="83"/>
      <c r="N57" s="83"/>
    </row>
    <row r="58" spans="12:14" s="27" customFormat="1" x14ac:dyDescent="0.2">
      <c r="L58" s="83"/>
      <c r="M58" s="83"/>
      <c r="N58" s="83"/>
    </row>
    <row r="59" spans="12:14" s="27" customFormat="1" x14ac:dyDescent="0.2">
      <c r="L59" s="83"/>
      <c r="M59" s="83"/>
      <c r="N59" s="83"/>
    </row>
    <row r="60" spans="12:14" s="27" customFormat="1" x14ac:dyDescent="0.2">
      <c r="L60" s="83"/>
      <c r="M60" s="83"/>
      <c r="N60" s="83"/>
    </row>
    <row r="61" spans="12:14" s="27" customFormat="1" x14ac:dyDescent="0.2">
      <c r="L61" s="83"/>
      <c r="M61" s="83"/>
      <c r="N61" s="83"/>
    </row>
    <row r="62" spans="12:14" s="27" customFormat="1" x14ac:dyDescent="0.2">
      <c r="L62" s="83"/>
      <c r="M62" s="83"/>
      <c r="N62" s="83"/>
    </row>
    <row r="63" spans="12:14" s="27" customFormat="1" x14ac:dyDescent="0.2">
      <c r="L63" s="83"/>
      <c r="M63" s="83"/>
      <c r="N63" s="83"/>
    </row>
    <row r="64" spans="12:14" s="27" customFormat="1" x14ac:dyDescent="0.2">
      <c r="L64" s="83"/>
      <c r="M64" s="83"/>
      <c r="N64" s="83"/>
    </row>
    <row r="65" spans="12:14" s="27" customFormat="1" x14ac:dyDescent="0.2">
      <c r="L65" s="83"/>
      <c r="M65" s="83"/>
      <c r="N65" s="83"/>
    </row>
    <row r="66" spans="12:14" s="27" customFormat="1" x14ac:dyDescent="0.2">
      <c r="L66" s="83"/>
      <c r="M66" s="83"/>
      <c r="N66" s="83"/>
    </row>
    <row r="67" spans="12:14" s="27" customFormat="1" x14ac:dyDescent="0.2">
      <c r="L67" s="83"/>
      <c r="M67" s="83"/>
      <c r="N67" s="83"/>
    </row>
    <row r="68" spans="12:14" s="27" customFormat="1" x14ac:dyDescent="0.2">
      <c r="L68" s="83"/>
      <c r="M68" s="83"/>
      <c r="N68" s="83"/>
    </row>
    <row r="69" spans="12:14" s="27" customFormat="1" x14ac:dyDescent="0.2">
      <c r="L69" s="83"/>
      <c r="M69" s="83"/>
      <c r="N69" s="83"/>
    </row>
    <row r="70" spans="12:14" s="27" customFormat="1" x14ac:dyDescent="0.2">
      <c r="L70" s="83"/>
      <c r="M70" s="83"/>
      <c r="N70" s="83"/>
    </row>
    <row r="71" spans="12:14" s="27" customFormat="1" x14ac:dyDescent="0.2">
      <c r="L71" s="83"/>
      <c r="M71" s="83"/>
      <c r="N71" s="83"/>
    </row>
    <row r="72" spans="12:14" s="27" customFormat="1" x14ac:dyDescent="0.2">
      <c r="L72" s="83"/>
      <c r="M72" s="83"/>
      <c r="N72" s="83"/>
    </row>
    <row r="73" spans="12:14" s="27" customFormat="1" x14ac:dyDescent="0.2">
      <c r="L73" s="83"/>
      <c r="M73" s="83"/>
      <c r="N73" s="83"/>
    </row>
    <row r="74" spans="12:14" s="27" customFormat="1" x14ac:dyDescent="0.2">
      <c r="L74" s="83"/>
      <c r="M74" s="83"/>
      <c r="N74" s="83"/>
    </row>
    <row r="75" spans="12:14" s="27" customFormat="1" x14ac:dyDescent="0.2">
      <c r="L75" s="83"/>
      <c r="M75" s="83"/>
      <c r="N75" s="83"/>
    </row>
    <row r="76" spans="12:14" s="27" customFormat="1" x14ac:dyDescent="0.2">
      <c r="L76" s="83"/>
      <c r="M76" s="83"/>
      <c r="N76" s="83"/>
    </row>
    <row r="77" spans="12:14" s="27" customFormat="1" x14ac:dyDescent="0.2">
      <c r="L77" s="83"/>
      <c r="M77" s="83"/>
      <c r="N77" s="83"/>
    </row>
    <row r="78" spans="12:14" s="27" customFormat="1" x14ac:dyDescent="0.2">
      <c r="L78" s="83"/>
      <c r="M78" s="83"/>
      <c r="N78" s="83"/>
    </row>
    <row r="79" spans="12:14" s="27" customFormat="1" x14ac:dyDescent="0.2">
      <c r="L79" s="83"/>
      <c r="M79" s="83"/>
      <c r="N79" s="83"/>
    </row>
    <row r="80" spans="12:14" s="27" customFormat="1" x14ac:dyDescent="0.2">
      <c r="L80" s="83"/>
      <c r="M80" s="83"/>
      <c r="N80" s="83"/>
    </row>
    <row r="81" spans="12:14" s="27" customFormat="1" x14ac:dyDescent="0.2">
      <c r="L81" s="83"/>
      <c r="M81" s="83"/>
      <c r="N81" s="83"/>
    </row>
    <row r="82" spans="12:14" s="27" customFormat="1" x14ac:dyDescent="0.2">
      <c r="L82" s="83"/>
      <c r="M82" s="83"/>
      <c r="N82" s="83"/>
    </row>
    <row r="83" spans="12:14" s="27" customFormat="1" x14ac:dyDescent="0.2">
      <c r="L83" s="83"/>
      <c r="M83" s="83"/>
      <c r="N83" s="83"/>
    </row>
    <row r="84" spans="12:14" s="27" customFormat="1" x14ac:dyDescent="0.2">
      <c r="L84" s="83"/>
      <c r="M84" s="83"/>
      <c r="N84" s="83"/>
    </row>
    <row r="85" spans="12:14" x14ac:dyDescent="0.3">
      <c r="L85" s="85"/>
      <c r="M85" s="85"/>
      <c r="N85" s="85"/>
    </row>
    <row r="86" spans="12:14" x14ac:dyDescent="0.3">
      <c r="L86" s="85"/>
      <c r="M86" s="85"/>
      <c r="N86" s="85"/>
    </row>
    <row r="87" spans="12:14" x14ac:dyDescent="0.3">
      <c r="L87" s="85"/>
      <c r="M87" s="85"/>
      <c r="N87" s="85"/>
    </row>
    <row r="88" spans="12:14" x14ac:dyDescent="0.3">
      <c r="L88" s="85"/>
      <c r="M88" s="85"/>
      <c r="N88" s="85"/>
    </row>
    <row r="89" spans="12:14" x14ac:dyDescent="0.3">
      <c r="L89" s="85"/>
      <c r="M89" s="85"/>
      <c r="N89" s="85"/>
    </row>
  </sheetData>
  <mergeCells count="33">
    <mergeCell ref="A2:E2"/>
    <mergeCell ref="L5:L7"/>
    <mergeCell ref="T6:T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M5:M7"/>
    <mergeCell ref="J5:K5"/>
    <mergeCell ref="H5:I5"/>
    <mergeCell ref="U6:U7"/>
    <mergeCell ref="A39:W39"/>
    <mergeCell ref="N5:N7"/>
    <mergeCell ref="A40:W40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33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Z106"/>
  <sheetViews>
    <sheetView view="pageBreakPreview" zoomScale="98" zoomScaleNormal="85" zoomScaleSheetLayoutView="98" zoomScalePageLayoutView="80" workbookViewId="0">
      <pane xSplit="1" ySplit="7" topLeftCell="H44" activePane="bottomRight" state="frozen"/>
      <selection pane="topRight" activeCell="B1" sqref="B1"/>
      <selection pane="bottomLeft" activeCell="A10" sqref="A10"/>
      <selection pane="bottomRight" activeCell="S38" sqref="S38"/>
    </sheetView>
  </sheetViews>
  <sheetFormatPr defaultRowHeight="20.25" x14ac:dyDescent="0.3"/>
  <cols>
    <col min="1" max="1" width="10" style="52" customWidth="1"/>
    <col min="2" max="2" width="11.75" style="52" customWidth="1"/>
    <col min="3" max="3" width="12.125" style="52" customWidth="1"/>
    <col min="4" max="4" width="9.5" style="52" customWidth="1"/>
    <col min="5" max="5" width="9.75" style="52" customWidth="1"/>
    <col min="6" max="6" width="9" style="52" customWidth="1"/>
    <col min="7" max="10" width="9.375" style="52" customWidth="1"/>
    <col min="11" max="11" width="13" style="52" customWidth="1"/>
    <col min="12" max="12" width="9.25" style="52" customWidth="1"/>
    <col min="13" max="13" width="12.875" style="52" customWidth="1"/>
    <col min="14" max="14" width="13" style="52" customWidth="1"/>
    <col min="15" max="15" width="12.375" style="52" bestFit="1" customWidth="1"/>
    <col min="16" max="16" width="9.375" style="52" customWidth="1"/>
    <col min="17" max="17" width="12.5" style="52" customWidth="1"/>
    <col min="18" max="18" width="23.875" style="52" customWidth="1"/>
    <col min="19" max="19" width="13.25" style="52" customWidth="1"/>
    <col min="20" max="20" width="26" style="52" customWidth="1"/>
    <col min="21" max="21" width="11.375" style="52" bestFit="1" customWidth="1"/>
    <col min="22" max="22" width="15.75" style="52" customWidth="1"/>
    <col min="23" max="23" width="18.25" style="52" customWidth="1"/>
    <col min="24" max="16384" width="9" style="52"/>
  </cols>
  <sheetData>
    <row r="1" spans="1:26" s="188" customFormat="1" x14ac:dyDescent="0.3">
      <c r="A1" s="1394" t="s">
        <v>79</v>
      </c>
      <c r="B1" s="1394"/>
      <c r="C1" s="1394"/>
      <c r="D1" s="1394"/>
      <c r="E1" s="1394"/>
      <c r="F1" s="1394"/>
      <c r="G1" s="1394"/>
      <c r="H1" s="1394"/>
      <c r="I1" s="1394"/>
      <c r="J1" s="1394"/>
      <c r="K1" s="1394"/>
      <c r="L1" s="1394"/>
      <c r="M1" s="1394"/>
      <c r="N1" s="1394"/>
      <c r="O1" s="1394"/>
      <c r="P1" s="1394"/>
      <c r="Q1" s="1394"/>
      <c r="R1" s="1394"/>
      <c r="S1" s="1394"/>
      <c r="T1" s="1394"/>
      <c r="U1" s="1394"/>
      <c r="V1" s="1394"/>
      <c r="W1" s="1394"/>
      <c r="X1" s="17"/>
      <c r="Y1" s="17"/>
      <c r="Z1" s="17"/>
    </row>
    <row r="2" spans="1:26" x14ac:dyDescent="0.3">
      <c r="A2" s="1418" t="s">
        <v>391</v>
      </c>
      <c r="B2" s="1418"/>
      <c r="C2" s="1418"/>
      <c r="D2" s="1418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</row>
    <row r="3" spans="1:26" ht="18.75" customHeight="1" x14ac:dyDescent="0.3">
      <c r="A3" s="1395" t="s">
        <v>0</v>
      </c>
      <c r="B3" s="190" t="s">
        <v>1</v>
      </c>
      <c r="C3" s="1391" t="s">
        <v>45</v>
      </c>
      <c r="D3" s="190" t="s">
        <v>2</v>
      </c>
      <c r="E3" s="1398" t="s">
        <v>3</v>
      </c>
      <c r="F3" s="1399"/>
      <c r="G3" s="1400"/>
      <c r="H3" s="1404" t="s">
        <v>4</v>
      </c>
      <c r="I3" s="1405"/>
      <c r="J3" s="1405"/>
      <c r="K3" s="1405"/>
      <c r="L3" s="1405"/>
      <c r="M3" s="1405"/>
      <c r="N3" s="1406"/>
      <c r="O3" s="1410" t="s">
        <v>5</v>
      </c>
      <c r="P3" s="1411"/>
      <c r="Q3" s="1410" t="s">
        <v>6</v>
      </c>
      <c r="R3" s="1412"/>
      <c r="S3" s="1412"/>
      <c r="T3" s="1412"/>
      <c r="U3" s="1411"/>
      <c r="V3" s="1413" t="s">
        <v>7</v>
      </c>
      <c r="W3" s="1413" t="s">
        <v>8</v>
      </c>
    </row>
    <row r="4" spans="1:26" s="193" customFormat="1" ht="21" customHeight="1" x14ac:dyDescent="0.2">
      <c r="A4" s="1396"/>
      <c r="B4" s="191" t="s">
        <v>9</v>
      </c>
      <c r="C4" s="1392"/>
      <c r="D4" s="191" t="s">
        <v>10</v>
      </c>
      <c r="E4" s="1401"/>
      <c r="F4" s="1402"/>
      <c r="G4" s="1403"/>
      <c r="H4" s="1407"/>
      <c r="I4" s="1408"/>
      <c r="J4" s="1408"/>
      <c r="K4" s="1408"/>
      <c r="L4" s="1408"/>
      <c r="M4" s="1408"/>
      <c r="N4" s="1409"/>
      <c r="O4" s="1413" t="s">
        <v>11</v>
      </c>
      <c r="P4" s="1413" t="s">
        <v>12</v>
      </c>
      <c r="Q4" s="1413" t="s">
        <v>13</v>
      </c>
      <c r="R4" s="1404" t="s">
        <v>14</v>
      </c>
      <c r="S4" s="1406"/>
      <c r="T4" s="1404" t="s">
        <v>15</v>
      </c>
      <c r="U4" s="1406"/>
      <c r="V4" s="1414"/>
      <c r="W4" s="1414"/>
    </row>
    <row r="5" spans="1:26" s="193" customFormat="1" ht="18.75" customHeight="1" x14ac:dyDescent="0.2">
      <c r="A5" s="1396"/>
      <c r="B5" s="191" t="s">
        <v>16</v>
      </c>
      <c r="C5" s="1392"/>
      <c r="D5" s="191" t="s">
        <v>17</v>
      </c>
      <c r="E5" s="194" t="s">
        <v>18</v>
      </c>
      <c r="F5" s="1416" t="s">
        <v>19</v>
      </c>
      <c r="G5" s="1417"/>
      <c r="H5" s="1416" t="s">
        <v>69</v>
      </c>
      <c r="I5" s="1417"/>
      <c r="J5" s="1416" t="s">
        <v>70</v>
      </c>
      <c r="K5" s="1417"/>
      <c r="L5" s="1413" t="s">
        <v>20</v>
      </c>
      <c r="M5" s="1391" t="s">
        <v>21</v>
      </c>
      <c r="N5" s="1391" t="s">
        <v>22</v>
      </c>
      <c r="O5" s="1414"/>
      <c r="P5" s="1414"/>
      <c r="Q5" s="1414"/>
      <c r="R5" s="1407"/>
      <c r="S5" s="1409"/>
      <c r="T5" s="1407"/>
      <c r="U5" s="1409"/>
      <c r="V5" s="1414"/>
      <c r="W5" s="1414"/>
    </row>
    <row r="6" spans="1:26" s="51" customFormat="1" ht="18.75" customHeight="1" x14ac:dyDescent="0.2">
      <c r="A6" s="1396"/>
      <c r="B6" s="192" t="s">
        <v>23</v>
      </c>
      <c r="C6" s="1392"/>
      <c r="D6" s="192" t="s">
        <v>24</v>
      </c>
      <c r="E6" s="194" t="s">
        <v>78</v>
      </c>
      <c r="F6" s="1391" t="s">
        <v>25</v>
      </c>
      <c r="G6" s="1391" t="s">
        <v>68</v>
      </c>
      <c r="H6" s="1391" t="s">
        <v>68</v>
      </c>
      <c r="I6" s="1391" t="s">
        <v>74</v>
      </c>
      <c r="J6" s="1391" t="s">
        <v>68</v>
      </c>
      <c r="K6" s="1391" t="s">
        <v>74</v>
      </c>
      <c r="L6" s="1414"/>
      <c r="M6" s="1392"/>
      <c r="N6" s="1392"/>
      <c r="O6" s="1414"/>
      <c r="P6" s="1414"/>
      <c r="Q6" s="1414"/>
      <c r="R6" s="1391" t="s">
        <v>67</v>
      </c>
      <c r="S6" s="1391" t="s">
        <v>26</v>
      </c>
      <c r="T6" s="1391" t="s">
        <v>67</v>
      </c>
      <c r="U6" s="1391" t="s">
        <v>26</v>
      </c>
      <c r="V6" s="1414"/>
      <c r="W6" s="1414"/>
    </row>
    <row r="7" spans="1:26" s="51" customFormat="1" ht="55.5" customHeight="1" x14ac:dyDescent="0.2">
      <c r="A7" s="1397"/>
      <c r="B7" s="195" t="s">
        <v>27</v>
      </c>
      <c r="C7" s="1393"/>
      <c r="D7" s="195"/>
      <c r="E7" s="196"/>
      <c r="F7" s="1393"/>
      <c r="G7" s="1393"/>
      <c r="H7" s="1393"/>
      <c r="I7" s="1393"/>
      <c r="J7" s="1393"/>
      <c r="K7" s="1393"/>
      <c r="L7" s="1415"/>
      <c r="M7" s="1393"/>
      <c r="N7" s="1393"/>
      <c r="O7" s="1415"/>
      <c r="P7" s="1415"/>
      <c r="Q7" s="1415"/>
      <c r="R7" s="1393"/>
      <c r="S7" s="1393"/>
      <c r="T7" s="1393"/>
      <c r="U7" s="1393"/>
      <c r="V7" s="1415"/>
      <c r="W7" s="1415"/>
    </row>
    <row r="8" spans="1:26" s="51" customFormat="1" ht="20.25" customHeight="1" x14ac:dyDescent="0.2">
      <c r="A8" s="197" t="s">
        <v>46</v>
      </c>
      <c r="B8" s="197" t="s">
        <v>47</v>
      </c>
      <c r="C8" s="197" t="s">
        <v>48</v>
      </c>
      <c r="D8" s="197" t="s">
        <v>49</v>
      </c>
      <c r="E8" s="197" t="s">
        <v>50</v>
      </c>
      <c r="F8" s="197" t="s">
        <v>51</v>
      </c>
      <c r="G8" s="197" t="s">
        <v>52</v>
      </c>
      <c r="H8" s="197" t="s">
        <v>53</v>
      </c>
      <c r="I8" s="197" t="s">
        <v>54</v>
      </c>
      <c r="J8" s="197" t="s">
        <v>55</v>
      </c>
      <c r="K8" s="197" t="s">
        <v>56</v>
      </c>
      <c r="L8" s="197" t="s">
        <v>57</v>
      </c>
      <c r="M8" s="197" t="s">
        <v>58</v>
      </c>
      <c r="N8" s="197" t="s">
        <v>59</v>
      </c>
      <c r="O8" s="197" t="s">
        <v>60</v>
      </c>
      <c r="P8" s="197" t="s">
        <v>61</v>
      </c>
      <c r="Q8" s="197" t="s">
        <v>62</v>
      </c>
      <c r="R8" s="197" t="s">
        <v>63</v>
      </c>
      <c r="S8" s="197" t="s">
        <v>64</v>
      </c>
      <c r="T8" s="197" t="s">
        <v>65</v>
      </c>
      <c r="U8" s="197" t="s">
        <v>71</v>
      </c>
      <c r="V8" s="197" t="s">
        <v>72</v>
      </c>
      <c r="W8" s="197" t="s">
        <v>73</v>
      </c>
    </row>
    <row r="9" spans="1:26" s="183" customFormat="1" ht="86.25" customHeight="1" x14ac:dyDescent="0.2">
      <c r="A9" s="198" t="s">
        <v>42</v>
      </c>
      <c r="B9" s="199">
        <v>154</v>
      </c>
      <c r="C9" s="200">
        <v>154</v>
      </c>
      <c r="D9" s="201" t="s">
        <v>89</v>
      </c>
      <c r="E9" s="202" t="s">
        <v>86</v>
      </c>
      <c r="F9" s="202" t="s">
        <v>86</v>
      </c>
      <c r="G9" s="200">
        <v>38</v>
      </c>
      <c r="H9" s="202" t="s">
        <v>86</v>
      </c>
      <c r="I9" s="202" t="s">
        <v>86</v>
      </c>
      <c r="J9" s="202" t="s">
        <v>86</v>
      </c>
      <c r="K9" s="202" t="s">
        <v>86</v>
      </c>
      <c r="L9" s="202" t="s">
        <v>86</v>
      </c>
      <c r="M9" s="202" t="s">
        <v>86</v>
      </c>
      <c r="N9" s="202" t="s">
        <v>86</v>
      </c>
      <c r="O9" s="202">
        <v>277</v>
      </c>
      <c r="P9" s="201" t="s">
        <v>84</v>
      </c>
      <c r="Q9" s="199">
        <v>277</v>
      </c>
      <c r="R9" s="203" t="s">
        <v>90</v>
      </c>
      <c r="S9" s="199">
        <v>277</v>
      </c>
      <c r="T9" s="204" t="s">
        <v>83</v>
      </c>
      <c r="U9" s="204" t="s">
        <v>83</v>
      </c>
      <c r="V9" s="205" t="s">
        <v>91</v>
      </c>
      <c r="W9" s="206" t="s">
        <v>92</v>
      </c>
    </row>
    <row r="10" spans="1:26" s="51" customFormat="1" ht="81" x14ac:dyDescent="0.2">
      <c r="A10" s="372" t="s">
        <v>43</v>
      </c>
      <c r="B10" s="372">
        <v>2847</v>
      </c>
      <c r="C10" s="372">
        <v>2483</v>
      </c>
      <c r="D10" s="703" t="s">
        <v>109</v>
      </c>
      <c r="E10" s="372">
        <v>339</v>
      </c>
      <c r="F10" s="372">
        <v>1</v>
      </c>
      <c r="G10" s="372">
        <v>44</v>
      </c>
      <c r="H10" s="372">
        <v>0</v>
      </c>
      <c r="I10" s="372">
        <v>0</v>
      </c>
      <c r="J10" s="372">
        <v>0</v>
      </c>
      <c r="K10" s="372">
        <v>0</v>
      </c>
      <c r="L10" s="373">
        <v>0</v>
      </c>
      <c r="M10" s="373">
        <v>0</v>
      </c>
      <c r="N10" s="374">
        <v>0</v>
      </c>
      <c r="O10" s="373">
        <v>4376</v>
      </c>
      <c r="P10" s="700" t="s">
        <v>84</v>
      </c>
      <c r="Q10" s="373">
        <v>4376</v>
      </c>
      <c r="R10" s="375" t="s">
        <v>210</v>
      </c>
      <c r="S10" s="373">
        <v>4376</v>
      </c>
      <c r="T10" s="398" t="s">
        <v>83</v>
      </c>
      <c r="U10" s="373">
        <v>0</v>
      </c>
      <c r="V10" s="396" t="s">
        <v>108</v>
      </c>
      <c r="W10" s="397" t="s">
        <v>108</v>
      </c>
    </row>
    <row r="11" spans="1:26" s="51" customFormat="1" ht="182.25" x14ac:dyDescent="0.2">
      <c r="A11" s="371" t="s">
        <v>29</v>
      </c>
      <c r="B11" s="372">
        <v>6925</v>
      </c>
      <c r="C11" s="372">
        <v>5875</v>
      </c>
      <c r="D11" s="704" t="s">
        <v>115</v>
      </c>
      <c r="E11" s="361">
        <v>646</v>
      </c>
      <c r="F11" s="372"/>
      <c r="G11" s="372"/>
      <c r="H11" s="372"/>
      <c r="I11" s="372"/>
      <c r="J11" s="372"/>
      <c r="K11" s="372"/>
      <c r="L11" s="373"/>
      <c r="M11" s="373"/>
      <c r="N11" s="374"/>
      <c r="O11" s="373">
        <v>14035</v>
      </c>
      <c r="P11" s="700" t="s">
        <v>84</v>
      </c>
      <c r="Q11" s="376">
        <v>14035</v>
      </c>
      <c r="R11" s="375" t="s">
        <v>414</v>
      </c>
      <c r="S11" s="861">
        <v>14035</v>
      </c>
      <c r="T11" s="398" t="s">
        <v>83</v>
      </c>
      <c r="U11" s="373">
        <v>0</v>
      </c>
      <c r="V11" s="377" t="s">
        <v>250</v>
      </c>
      <c r="W11" s="373">
        <v>0</v>
      </c>
    </row>
    <row r="12" spans="1:26" s="51" customFormat="1" ht="81" x14ac:dyDescent="0.2">
      <c r="A12" s="361" t="s">
        <v>30</v>
      </c>
      <c r="B12" s="361">
        <v>2231</v>
      </c>
      <c r="C12" s="361">
        <v>2231</v>
      </c>
      <c r="D12" s="405" t="s">
        <v>408</v>
      </c>
      <c r="E12" s="361">
        <v>267</v>
      </c>
      <c r="F12" s="361"/>
      <c r="G12" s="361"/>
      <c r="H12" s="361"/>
      <c r="I12" s="361"/>
      <c r="J12" s="361">
        <v>155</v>
      </c>
      <c r="K12" s="364">
        <f>2024.04*36000</f>
        <v>72865440</v>
      </c>
      <c r="L12" s="362"/>
      <c r="M12" s="362"/>
      <c r="N12" s="363"/>
      <c r="O12" s="364">
        <f>2024.04*31000</f>
        <v>62745240</v>
      </c>
      <c r="P12" s="37" t="s">
        <v>84</v>
      </c>
      <c r="Q12" s="865">
        <v>30200000</v>
      </c>
      <c r="R12" s="370" t="s">
        <v>211</v>
      </c>
      <c r="S12" s="865">
        <v>30200000</v>
      </c>
      <c r="T12" s="398" t="s">
        <v>83</v>
      </c>
      <c r="U12" s="398" t="s">
        <v>83</v>
      </c>
      <c r="V12" s="207" t="s">
        <v>251</v>
      </c>
      <c r="W12" s="207" t="s">
        <v>252</v>
      </c>
    </row>
    <row r="13" spans="1:26" s="51" customFormat="1" ht="24" customHeight="1" x14ac:dyDescent="0.3">
      <c r="A13" s="211"/>
      <c r="B13" s="212"/>
      <c r="C13" s="212"/>
      <c r="D13" s="56"/>
      <c r="E13" s="57"/>
      <c r="F13" s="57"/>
      <c r="G13" s="57"/>
      <c r="H13" s="57"/>
      <c r="I13" s="57"/>
      <c r="J13" s="57"/>
      <c r="K13" s="57"/>
      <c r="L13" s="58"/>
      <c r="M13" s="58"/>
      <c r="N13" s="213"/>
      <c r="O13" s="57"/>
      <c r="P13" s="57"/>
      <c r="Q13" s="214">
        <v>25800000</v>
      </c>
      <c r="R13" s="209" t="s">
        <v>212</v>
      </c>
      <c r="S13" s="214">
        <v>25800000</v>
      </c>
      <c r="T13" s="40" t="s">
        <v>83</v>
      </c>
      <c r="U13" s="215"/>
      <c r="V13" s="216"/>
      <c r="W13" s="217"/>
    </row>
    <row r="14" spans="1:26" s="51" customFormat="1" ht="23.25" customHeight="1" x14ac:dyDescent="0.3">
      <c r="A14" s="211"/>
      <c r="B14" s="212"/>
      <c r="C14" s="212"/>
      <c r="D14" s="56"/>
      <c r="E14" s="57"/>
      <c r="F14" s="57"/>
      <c r="G14" s="57"/>
      <c r="H14" s="57"/>
      <c r="I14" s="57"/>
      <c r="J14" s="57"/>
      <c r="K14" s="57"/>
      <c r="L14" s="58"/>
      <c r="M14" s="58"/>
      <c r="N14" s="213"/>
      <c r="O14" s="57"/>
      <c r="P14" s="57"/>
      <c r="Q14" s="214">
        <v>6745240</v>
      </c>
      <c r="R14" s="218" t="s">
        <v>213</v>
      </c>
      <c r="S14" s="214">
        <v>6745240</v>
      </c>
      <c r="T14" s="40" t="s">
        <v>83</v>
      </c>
      <c r="U14" s="215"/>
      <c r="V14" s="216"/>
      <c r="W14" s="217"/>
    </row>
    <row r="15" spans="1:26" s="51" customFormat="1" ht="40.5" x14ac:dyDescent="0.2">
      <c r="A15" s="744" t="s">
        <v>31</v>
      </c>
      <c r="B15" s="361">
        <v>9382</v>
      </c>
      <c r="C15" s="361">
        <v>8031</v>
      </c>
      <c r="D15" s="37" t="s">
        <v>115</v>
      </c>
      <c r="E15" s="361">
        <v>694</v>
      </c>
      <c r="F15" s="361" t="s">
        <v>83</v>
      </c>
      <c r="G15" s="361" t="s">
        <v>83</v>
      </c>
      <c r="H15" s="361" t="s">
        <v>83</v>
      </c>
      <c r="I15" s="361" t="s">
        <v>83</v>
      </c>
      <c r="J15" s="361">
        <v>694</v>
      </c>
      <c r="K15" s="361">
        <v>24093</v>
      </c>
      <c r="L15" s="361" t="s">
        <v>83</v>
      </c>
      <c r="M15" s="361" t="s">
        <v>83</v>
      </c>
      <c r="N15" s="369" t="s">
        <v>83</v>
      </c>
      <c r="O15" s="362">
        <v>24093</v>
      </c>
      <c r="P15" s="37" t="s">
        <v>84</v>
      </c>
      <c r="Q15" s="380">
        <v>24093</v>
      </c>
      <c r="R15" s="370" t="s">
        <v>214</v>
      </c>
      <c r="S15" s="380">
        <v>24093</v>
      </c>
      <c r="T15" s="370" t="s">
        <v>253</v>
      </c>
      <c r="U15" s="745">
        <v>24093</v>
      </c>
      <c r="V15" s="746" t="s">
        <v>124</v>
      </c>
      <c r="W15" s="207"/>
    </row>
    <row r="16" spans="1:26" s="51" customFormat="1" ht="60.75" x14ac:dyDescent="0.3">
      <c r="A16" s="15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2"/>
      <c r="M16" s="12"/>
      <c r="N16" s="13"/>
      <c r="O16" s="12"/>
      <c r="P16" s="11"/>
      <c r="Q16" s="41"/>
      <c r="R16" s="209" t="s">
        <v>215</v>
      </c>
      <c r="S16" s="40" t="s">
        <v>83</v>
      </c>
      <c r="T16" s="242" t="s">
        <v>254</v>
      </c>
      <c r="U16" s="40" t="s">
        <v>83</v>
      </c>
      <c r="V16" s="220" t="s">
        <v>125</v>
      </c>
      <c r="W16" s="207"/>
    </row>
    <row r="17" spans="1:26" s="51" customFormat="1" ht="60.75" x14ac:dyDescent="0.3">
      <c r="A17" s="15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2"/>
      <c r="M17" s="12"/>
      <c r="N17" s="13"/>
      <c r="O17" s="12"/>
      <c r="P17" s="11"/>
      <c r="Q17" s="41"/>
      <c r="R17" s="209" t="s">
        <v>216</v>
      </c>
      <c r="S17" s="54"/>
      <c r="T17" s="219"/>
      <c r="U17" s="221"/>
      <c r="V17" s="220" t="s">
        <v>126</v>
      </c>
      <c r="W17" s="207"/>
    </row>
    <row r="18" spans="1:26" s="51" customFormat="1" ht="40.5" x14ac:dyDescent="0.3">
      <c r="A18" s="15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  <c r="M18" s="12"/>
      <c r="N18" s="13"/>
      <c r="O18" s="12"/>
      <c r="P18" s="11"/>
      <c r="Q18" s="41"/>
      <c r="R18" s="209" t="s">
        <v>217</v>
      </c>
      <c r="S18" s="222"/>
      <c r="U18" s="221"/>
      <c r="V18" s="399" t="s">
        <v>127</v>
      </c>
      <c r="W18" s="207"/>
    </row>
    <row r="19" spans="1:26" s="51" customFormat="1" ht="40.5" x14ac:dyDescent="0.3">
      <c r="A19" s="15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2"/>
      <c r="M19" s="12"/>
      <c r="N19" s="13"/>
      <c r="O19" s="12"/>
      <c r="P19" s="11"/>
      <c r="Q19" s="41"/>
      <c r="R19" s="209" t="s">
        <v>218</v>
      </c>
      <c r="S19" s="11"/>
      <c r="T19" s="186"/>
      <c r="U19" s="221"/>
      <c r="V19" s="220"/>
      <c r="W19" s="207"/>
    </row>
    <row r="20" spans="1:26" s="51" customFormat="1" ht="40.5" x14ac:dyDescent="0.3">
      <c r="A20" s="15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2"/>
      <c r="M20" s="12"/>
      <c r="N20" s="13"/>
      <c r="O20" s="12"/>
      <c r="P20" s="11"/>
      <c r="Q20" s="41"/>
      <c r="R20" s="209" t="s">
        <v>219</v>
      </c>
      <c r="S20" s="208"/>
      <c r="T20" s="210"/>
      <c r="U20" s="221"/>
      <c r="V20" s="219"/>
      <c r="W20" s="207"/>
    </row>
    <row r="21" spans="1:26" s="51" customFormat="1" ht="40.5" x14ac:dyDescent="0.3">
      <c r="A21" s="15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2"/>
      <c r="M21" s="12"/>
      <c r="N21" s="13"/>
      <c r="O21" s="12"/>
      <c r="P21" s="11"/>
      <c r="Q21" s="41"/>
      <c r="R21" s="209" t="s">
        <v>220</v>
      </c>
      <c r="S21" s="208"/>
      <c r="T21" s="223"/>
      <c r="U21" s="221"/>
      <c r="V21" s="219"/>
      <c r="W21" s="207"/>
    </row>
    <row r="22" spans="1:26" s="51" customFormat="1" ht="40.5" x14ac:dyDescent="0.3">
      <c r="A22" s="15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2"/>
      <c r="M22" s="12"/>
      <c r="N22" s="13"/>
      <c r="O22" s="12"/>
      <c r="P22" s="11"/>
      <c r="Q22" s="41"/>
      <c r="R22" s="209" t="s">
        <v>221</v>
      </c>
      <c r="S22" s="208"/>
      <c r="T22" s="223"/>
      <c r="U22" s="221"/>
      <c r="V22" s="219"/>
      <c r="W22" s="207"/>
    </row>
    <row r="23" spans="1:26" s="51" customFormat="1" ht="40.5" x14ac:dyDescent="0.3">
      <c r="A23" s="15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2"/>
      <c r="M23" s="12"/>
      <c r="N23" s="13"/>
      <c r="O23" s="12"/>
      <c r="P23" s="11"/>
      <c r="Q23" s="41"/>
      <c r="R23" s="209" t="s">
        <v>222</v>
      </c>
      <c r="S23" s="208"/>
      <c r="T23" s="223"/>
      <c r="U23" s="221"/>
      <c r="V23" s="219"/>
      <c r="W23" s="207"/>
    </row>
    <row r="24" spans="1:26" s="51" customFormat="1" ht="40.5" x14ac:dyDescent="0.3">
      <c r="A24" s="15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2"/>
      <c r="M24" s="12"/>
      <c r="N24" s="13"/>
      <c r="O24" s="12"/>
      <c r="P24" s="11"/>
      <c r="Q24" s="41"/>
      <c r="R24" s="209" t="s">
        <v>223</v>
      </c>
      <c r="S24" s="208"/>
      <c r="T24" s="223"/>
      <c r="U24" s="221"/>
      <c r="V24" s="219"/>
      <c r="W24" s="207"/>
    </row>
    <row r="25" spans="1:26" ht="39" customHeight="1" x14ac:dyDescent="0.3">
      <c r="A25" s="867" t="s">
        <v>32</v>
      </c>
      <c r="B25" s="868">
        <v>3179</v>
      </c>
      <c r="C25" s="868">
        <v>2199</v>
      </c>
      <c r="D25" s="869" t="s">
        <v>138</v>
      </c>
      <c r="E25" s="868">
        <v>250</v>
      </c>
      <c r="F25" s="867" t="s">
        <v>83</v>
      </c>
      <c r="G25" s="867" t="s">
        <v>83</v>
      </c>
      <c r="H25" s="867" t="s">
        <v>83</v>
      </c>
      <c r="I25" s="867" t="s">
        <v>83</v>
      </c>
      <c r="J25" s="867" t="s">
        <v>83</v>
      </c>
      <c r="K25" s="867" t="s">
        <v>83</v>
      </c>
      <c r="L25" s="867" t="s">
        <v>83</v>
      </c>
      <c r="M25" s="867" t="s">
        <v>83</v>
      </c>
      <c r="N25" s="867" t="s">
        <v>83</v>
      </c>
      <c r="O25" s="868">
        <v>4200</v>
      </c>
      <c r="P25" s="869" t="s">
        <v>84</v>
      </c>
      <c r="Q25" s="870">
        <v>4200</v>
      </c>
      <c r="R25" s="867" t="s">
        <v>224</v>
      </c>
      <c r="S25" s="868">
        <v>4200</v>
      </c>
      <c r="T25" s="871" t="s">
        <v>83</v>
      </c>
      <c r="U25" s="867" t="s">
        <v>83</v>
      </c>
      <c r="V25" s="872" t="s">
        <v>139</v>
      </c>
      <c r="W25" s="872"/>
      <c r="X25" s="51"/>
      <c r="Y25" s="51"/>
      <c r="Z25" s="51"/>
    </row>
    <row r="26" spans="1:26" ht="18.75" customHeight="1" x14ac:dyDescent="0.3">
      <c r="A26" s="885"/>
      <c r="B26" s="886"/>
      <c r="C26" s="886"/>
      <c r="D26" s="886"/>
      <c r="E26" s="886"/>
      <c r="F26" s="886"/>
      <c r="G26" s="886"/>
      <c r="H26" s="886"/>
      <c r="I26" s="886"/>
      <c r="J26" s="886"/>
      <c r="K26" s="886"/>
      <c r="L26" s="886"/>
      <c r="M26" s="886"/>
      <c r="N26" s="887"/>
      <c r="O26" s="886"/>
      <c r="P26" s="886"/>
      <c r="Q26" s="888"/>
      <c r="R26" s="885" t="s">
        <v>225</v>
      </c>
      <c r="S26" s="886"/>
      <c r="T26" s="885"/>
      <c r="U26" s="886"/>
      <c r="V26" s="885"/>
      <c r="W26" s="889"/>
      <c r="X26" s="51"/>
      <c r="Y26" s="51"/>
      <c r="Z26" s="51"/>
    </row>
    <row r="27" spans="1:26" s="184" customFormat="1" ht="22.5" customHeight="1" x14ac:dyDescent="0.3">
      <c r="A27" s="179" t="s">
        <v>28</v>
      </c>
      <c r="B27" s="895">
        <v>22792</v>
      </c>
      <c r="C27" s="896">
        <v>22437</v>
      </c>
      <c r="D27" s="897" t="s">
        <v>144</v>
      </c>
      <c r="E27" s="180">
        <v>1795</v>
      </c>
      <c r="F27" s="898">
        <v>0</v>
      </c>
      <c r="G27" s="898">
        <v>0</v>
      </c>
      <c r="H27" s="898">
        <v>0</v>
      </c>
      <c r="I27" s="898">
        <v>0</v>
      </c>
      <c r="J27" s="898">
        <v>0</v>
      </c>
      <c r="K27" s="898">
        <v>0</v>
      </c>
      <c r="L27" s="898">
        <v>0</v>
      </c>
      <c r="M27" s="898">
        <v>0</v>
      </c>
      <c r="N27" s="898">
        <v>0</v>
      </c>
      <c r="O27" s="899">
        <v>75163.95</v>
      </c>
      <c r="P27" s="181" t="s">
        <v>84</v>
      </c>
      <c r="Q27" s="900" t="s">
        <v>83</v>
      </c>
      <c r="R27" s="901" t="s">
        <v>226</v>
      </c>
      <c r="S27" s="902"/>
      <c r="T27" s="903" t="s">
        <v>83</v>
      </c>
      <c r="U27" s="903" t="s">
        <v>83</v>
      </c>
      <c r="V27" s="903" t="s">
        <v>83</v>
      </c>
      <c r="W27" s="903" t="s">
        <v>83</v>
      </c>
      <c r="X27" s="183"/>
      <c r="Y27" s="183"/>
    </row>
    <row r="28" spans="1:26" s="184" customFormat="1" ht="22.5" customHeight="1" x14ac:dyDescent="0.3">
      <c r="A28" s="400"/>
      <c r="B28" s="890"/>
      <c r="C28" s="224"/>
      <c r="D28" s="402"/>
      <c r="E28" s="401"/>
      <c r="F28" s="891"/>
      <c r="G28" s="891"/>
      <c r="H28" s="891"/>
      <c r="I28" s="891"/>
      <c r="J28" s="891"/>
      <c r="K28" s="891"/>
      <c r="L28" s="891"/>
      <c r="M28" s="891"/>
      <c r="N28" s="891"/>
      <c r="O28" s="892"/>
      <c r="P28" s="402"/>
      <c r="Q28" s="893">
        <v>2000</v>
      </c>
      <c r="R28" s="894" t="s">
        <v>227</v>
      </c>
      <c r="S28" s="893">
        <v>2000</v>
      </c>
      <c r="T28" s="403" t="s">
        <v>83</v>
      </c>
      <c r="U28" s="403" t="s">
        <v>83</v>
      </c>
      <c r="V28" s="403" t="s">
        <v>83</v>
      </c>
      <c r="W28" s="403" t="s">
        <v>83</v>
      </c>
      <c r="X28" s="183"/>
      <c r="Y28" s="183"/>
    </row>
    <row r="29" spans="1:26" s="184" customFormat="1" ht="22.5" customHeight="1" x14ac:dyDescent="0.3">
      <c r="A29" s="179"/>
      <c r="B29" s="8"/>
      <c r="C29" s="228"/>
      <c r="D29" s="181"/>
      <c r="E29" s="180"/>
      <c r="F29" s="225"/>
      <c r="G29" s="225"/>
      <c r="H29" s="225"/>
      <c r="I29" s="225"/>
      <c r="J29" s="225"/>
      <c r="K29" s="225"/>
      <c r="L29" s="225"/>
      <c r="M29" s="225"/>
      <c r="N29" s="225"/>
      <c r="O29" s="226"/>
      <c r="P29" s="181"/>
      <c r="Q29" s="227">
        <v>2000</v>
      </c>
      <c r="R29" s="378" t="s">
        <v>228</v>
      </c>
      <c r="S29" s="227">
        <v>2000</v>
      </c>
      <c r="T29" s="182" t="s">
        <v>83</v>
      </c>
      <c r="U29" s="182" t="s">
        <v>83</v>
      </c>
      <c r="V29" s="182" t="s">
        <v>83</v>
      </c>
      <c r="W29" s="182" t="s">
        <v>83</v>
      </c>
      <c r="X29" s="183"/>
      <c r="Y29" s="183"/>
    </row>
    <row r="30" spans="1:26" s="184" customFormat="1" ht="22.5" customHeight="1" x14ac:dyDescent="0.3">
      <c r="A30" s="875"/>
      <c r="B30" s="876"/>
      <c r="C30" s="877"/>
      <c r="D30" s="878"/>
      <c r="E30" s="879"/>
      <c r="F30" s="880"/>
      <c r="G30" s="880"/>
      <c r="H30" s="880"/>
      <c r="I30" s="880"/>
      <c r="J30" s="880"/>
      <c r="K30" s="880"/>
      <c r="L30" s="880"/>
      <c r="M30" s="880"/>
      <c r="N30" s="880"/>
      <c r="O30" s="881"/>
      <c r="P30" s="878"/>
      <c r="Q30" s="882"/>
      <c r="R30" s="883" t="s">
        <v>229</v>
      </c>
      <c r="S30" s="884" t="s">
        <v>83</v>
      </c>
      <c r="T30" s="884" t="s">
        <v>83</v>
      </c>
      <c r="U30" s="884" t="s">
        <v>83</v>
      </c>
      <c r="V30" s="884" t="s">
        <v>83</v>
      </c>
      <c r="W30" s="884" t="s">
        <v>83</v>
      </c>
      <c r="X30" s="183"/>
      <c r="Y30" s="183"/>
    </row>
    <row r="31" spans="1:26" s="51" customFormat="1" ht="40.5" x14ac:dyDescent="0.2">
      <c r="A31" s="371" t="s">
        <v>33</v>
      </c>
      <c r="B31" s="372">
        <v>6492</v>
      </c>
      <c r="C31" s="372">
        <v>4799</v>
      </c>
      <c r="D31" s="703" t="s">
        <v>152</v>
      </c>
      <c r="E31" s="372">
        <v>844</v>
      </c>
      <c r="F31" s="372">
        <v>2</v>
      </c>
      <c r="G31" s="372">
        <v>80</v>
      </c>
      <c r="H31" s="372">
        <v>0</v>
      </c>
      <c r="I31" s="372">
        <v>0</v>
      </c>
      <c r="J31" s="372">
        <v>780</v>
      </c>
      <c r="K31" s="372">
        <v>13607</v>
      </c>
      <c r="L31" s="373" t="s">
        <v>107</v>
      </c>
      <c r="M31" s="373">
        <v>64</v>
      </c>
      <c r="N31" s="373">
        <v>614</v>
      </c>
      <c r="O31" s="373">
        <v>1535</v>
      </c>
      <c r="P31" s="704" t="s">
        <v>84</v>
      </c>
      <c r="Q31" s="372">
        <v>5475</v>
      </c>
      <c r="R31" s="874" t="s">
        <v>230</v>
      </c>
      <c r="S31" s="372">
        <v>5475</v>
      </c>
      <c r="T31" s="403" t="s">
        <v>83</v>
      </c>
      <c r="U31" s="403" t="s">
        <v>83</v>
      </c>
      <c r="V31" s="403" t="s">
        <v>83</v>
      </c>
      <c r="W31" s="403" t="s">
        <v>83</v>
      </c>
    </row>
    <row r="32" spans="1:26" s="51" customFormat="1" ht="40.5" x14ac:dyDescent="0.3">
      <c r="A32" s="15"/>
      <c r="B32" s="15"/>
      <c r="C32" s="15"/>
      <c r="D32" s="10"/>
      <c r="E32" s="11"/>
      <c r="F32" s="11"/>
      <c r="G32" s="11"/>
      <c r="H32" s="11"/>
      <c r="I32" s="11"/>
      <c r="J32" s="11"/>
      <c r="K32" s="11"/>
      <c r="L32" s="12"/>
      <c r="M32" s="12"/>
      <c r="N32" s="12"/>
      <c r="O32" s="12"/>
      <c r="P32" s="11"/>
      <c r="Q32" s="11">
        <v>800</v>
      </c>
      <c r="R32" s="379" t="s">
        <v>231</v>
      </c>
      <c r="S32" s="11">
        <v>800</v>
      </c>
      <c r="T32" s="182" t="s">
        <v>83</v>
      </c>
      <c r="U32" s="182" t="s">
        <v>83</v>
      </c>
      <c r="V32" s="182" t="s">
        <v>83</v>
      </c>
      <c r="W32" s="182" t="s">
        <v>83</v>
      </c>
    </row>
    <row r="33" spans="1:26" s="51" customFormat="1" ht="40.5" x14ac:dyDescent="0.3">
      <c r="A33" s="15"/>
      <c r="B33" s="15"/>
      <c r="C33" s="15"/>
      <c r="D33" s="10"/>
      <c r="E33" s="11"/>
      <c r="F33" s="11"/>
      <c r="G33" s="11"/>
      <c r="H33" s="11"/>
      <c r="I33" s="11"/>
      <c r="J33" s="11"/>
      <c r="K33" s="11"/>
      <c r="L33" s="12"/>
      <c r="M33" s="12"/>
      <c r="N33" s="12"/>
      <c r="O33" s="12"/>
      <c r="P33" s="11"/>
      <c r="Q33" s="11">
        <v>67</v>
      </c>
      <c r="R33" s="379" t="s">
        <v>232</v>
      </c>
      <c r="S33" s="11">
        <v>67</v>
      </c>
      <c r="T33" s="182" t="s">
        <v>83</v>
      </c>
      <c r="U33" s="182" t="s">
        <v>83</v>
      </c>
      <c r="V33" s="182" t="s">
        <v>83</v>
      </c>
      <c r="W33" s="182" t="s">
        <v>83</v>
      </c>
    </row>
    <row r="34" spans="1:26" s="51" customFormat="1" x14ac:dyDescent="0.3">
      <c r="A34" s="15"/>
      <c r="B34" s="15"/>
      <c r="C34" s="15"/>
      <c r="D34" s="10"/>
      <c r="E34" s="11"/>
      <c r="F34" s="11"/>
      <c r="G34" s="11"/>
      <c r="H34" s="11"/>
      <c r="I34" s="11"/>
      <c r="J34" s="11"/>
      <c r="K34" s="11"/>
      <c r="L34" s="12"/>
      <c r="M34" s="12"/>
      <c r="N34" s="12"/>
      <c r="O34" s="12"/>
      <c r="P34" s="11"/>
      <c r="Q34" s="11">
        <v>8800</v>
      </c>
      <c r="R34" s="185" t="s">
        <v>233</v>
      </c>
      <c r="S34" s="11">
        <v>8800</v>
      </c>
      <c r="T34" s="182" t="s">
        <v>83</v>
      </c>
      <c r="U34" s="182" t="s">
        <v>83</v>
      </c>
      <c r="V34" s="182" t="s">
        <v>83</v>
      </c>
      <c r="W34" s="182" t="s">
        <v>83</v>
      </c>
    </row>
    <row r="35" spans="1:26" s="184" customFormat="1" ht="82.5" customHeight="1" x14ac:dyDescent="0.3">
      <c r="A35" s="6" t="s">
        <v>34</v>
      </c>
      <c r="B35" s="380">
        <v>13760</v>
      </c>
      <c r="C35" s="380">
        <v>10355</v>
      </c>
      <c r="D35" s="381" t="s">
        <v>138</v>
      </c>
      <c r="E35" s="382">
        <v>1778</v>
      </c>
      <c r="F35" s="182" t="s">
        <v>83</v>
      </c>
      <c r="G35" s="182" t="s">
        <v>83</v>
      </c>
      <c r="H35" s="182" t="s">
        <v>83</v>
      </c>
      <c r="I35" s="182" t="s">
        <v>83</v>
      </c>
      <c r="J35" s="383" t="s">
        <v>83</v>
      </c>
      <c r="K35" s="182" t="s">
        <v>83</v>
      </c>
      <c r="L35" s="182" t="s">
        <v>83</v>
      </c>
      <c r="M35" s="182" t="s">
        <v>83</v>
      </c>
      <c r="N35" s="182" t="s">
        <v>83</v>
      </c>
      <c r="O35" s="384">
        <v>29000</v>
      </c>
      <c r="P35" s="182" t="s">
        <v>84</v>
      </c>
      <c r="Q35" s="382">
        <v>29000</v>
      </c>
      <c r="R35" s="382" t="s">
        <v>234</v>
      </c>
      <c r="S35" s="382">
        <v>29000</v>
      </c>
      <c r="T35" s="182" t="s">
        <v>83</v>
      </c>
      <c r="U35" s="182" t="s">
        <v>83</v>
      </c>
      <c r="V35" s="385" t="s">
        <v>139</v>
      </c>
      <c r="W35" s="182" t="s">
        <v>83</v>
      </c>
      <c r="X35" s="183"/>
      <c r="Y35" s="183"/>
      <c r="Z35" s="183"/>
    </row>
    <row r="36" spans="1:26" s="183" customFormat="1" ht="60.75" x14ac:dyDescent="0.2">
      <c r="A36" s="66" t="s">
        <v>35</v>
      </c>
      <c r="B36" s="380">
        <v>6941</v>
      </c>
      <c r="C36" s="380">
        <v>6227</v>
      </c>
      <c r="D36" s="66" t="s">
        <v>82</v>
      </c>
      <c r="E36" s="380">
        <v>282</v>
      </c>
      <c r="F36" s="380" t="s">
        <v>83</v>
      </c>
      <c r="G36" s="380" t="s">
        <v>83</v>
      </c>
      <c r="H36" s="380" t="s">
        <v>83</v>
      </c>
      <c r="I36" s="380" t="s">
        <v>83</v>
      </c>
      <c r="J36" s="380">
        <v>282</v>
      </c>
      <c r="K36" s="380">
        <v>11831</v>
      </c>
      <c r="L36" s="745" t="s">
        <v>83</v>
      </c>
      <c r="M36" s="745" t="s">
        <v>83</v>
      </c>
      <c r="N36" s="745" t="s">
        <v>83</v>
      </c>
      <c r="O36" s="745">
        <v>11831</v>
      </c>
      <c r="P36" s="204" t="s">
        <v>84</v>
      </c>
      <c r="Q36" s="745">
        <v>11831</v>
      </c>
      <c r="R36" s="862" t="s">
        <v>235</v>
      </c>
      <c r="S36" s="380">
        <v>11831</v>
      </c>
      <c r="T36" s="863" t="s">
        <v>83</v>
      </c>
      <c r="U36" s="54" t="s">
        <v>83</v>
      </c>
      <c r="V36" s="234" t="s">
        <v>162</v>
      </c>
      <c r="W36" s="54" t="s">
        <v>83</v>
      </c>
    </row>
    <row r="37" spans="1:26" s="183" customFormat="1" ht="39.75" customHeight="1" x14ac:dyDescent="0.3">
      <c r="A37" s="387"/>
      <c r="B37" s="387"/>
      <c r="C37" s="387"/>
      <c r="D37" s="706"/>
      <c r="E37" s="388"/>
      <c r="F37" s="388"/>
      <c r="G37" s="388"/>
      <c r="H37" s="388"/>
      <c r="I37" s="388"/>
      <c r="J37" s="388"/>
      <c r="K37" s="388"/>
      <c r="L37" s="389"/>
      <c r="M37" s="389"/>
      <c r="N37" s="389"/>
      <c r="O37" s="389"/>
      <c r="P37" s="388"/>
      <c r="Q37" s="389"/>
      <c r="R37" s="390" t="s">
        <v>255</v>
      </c>
      <c r="S37" s="391"/>
      <c r="T37" s="392"/>
      <c r="U37" s="388"/>
      <c r="V37" s="388"/>
      <c r="W37" s="388"/>
    </row>
    <row r="38" spans="1:26" ht="35.25" customHeight="1" x14ac:dyDescent="0.3">
      <c r="A38" s="43" t="s">
        <v>36</v>
      </c>
      <c r="B38" s="60">
        <v>3712</v>
      </c>
      <c r="C38" s="60">
        <v>3503</v>
      </c>
      <c r="D38" s="63" t="s">
        <v>82</v>
      </c>
      <c r="E38" s="44">
        <v>266</v>
      </c>
      <c r="F38" s="44"/>
      <c r="G38" s="44"/>
      <c r="H38" s="44"/>
      <c r="I38" s="44"/>
      <c r="J38" s="44">
        <v>266</v>
      </c>
      <c r="K38" s="44">
        <v>7707</v>
      </c>
      <c r="L38" s="44"/>
      <c r="M38" s="44"/>
      <c r="N38" s="44"/>
      <c r="O38" s="44">
        <v>7707</v>
      </c>
      <c r="P38" s="44" t="s">
        <v>84</v>
      </c>
      <c r="Q38" s="45">
        <v>7707</v>
      </c>
      <c r="R38" s="386" t="s">
        <v>236</v>
      </c>
      <c r="S38" s="45">
        <v>7707</v>
      </c>
      <c r="T38" s="43"/>
      <c r="U38" s="230"/>
      <c r="V38" s="61"/>
      <c r="W38" s="61"/>
      <c r="X38" s="51"/>
      <c r="Y38" s="51"/>
      <c r="Z38" s="51"/>
    </row>
    <row r="39" spans="1:26" ht="66.75" customHeight="1" x14ac:dyDescent="0.3">
      <c r="A39" s="408" t="s">
        <v>37</v>
      </c>
      <c r="B39" s="743">
        <v>182.24</v>
      </c>
      <c r="C39" s="743">
        <v>182.24</v>
      </c>
      <c r="D39" s="405" t="s">
        <v>169</v>
      </c>
      <c r="E39" s="37">
        <v>18</v>
      </c>
      <c r="F39" s="204" t="s">
        <v>86</v>
      </c>
      <c r="G39" s="204" t="s">
        <v>86</v>
      </c>
      <c r="H39" s="204" t="s">
        <v>86</v>
      </c>
      <c r="I39" s="204" t="s">
        <v>86</v>
      </c>
      <c r="J39" s="406">
        <v>18</v>
      </c>
      <c r="K39" s="406">
        <v>329</v>
      </c>
      <c r="L39" s="406" t="s">
        <v>83</v>
      </c>
      <c r="M39" s="406" t="s">
        <v>83</v>
      </c>
      <c r="N39" s="406" t="s">
        <v>83</v>
      </c>
      <c r="O39" s="406">
        <v>329</v>
      </c>
      <c r="P39" s="37" t="s">
        <v>84</v>
      </c>
      <c r="Q39" s="406">
        <v>329</v>
      </c>
      <c r="R39" s="407" t="s">
        <v>237</v>
      </c>
      <c r="S39" s="383">
        <v>329</v>
      </c>
      <c r="T39" s="187" t="s">
        <v>83</v>
      </c>
      <c r="U39" s="187" t="s">
        <v>83</v>
      </c>
      <c r="V39" s="409" t="s">
        <v>256</v>
      </c>
      <c r="W39" s="182" t="s">
        <v>83</v>
      </c>
      <c r="X39" s="51"/>
      <c r="Y39" s="51"/>
      <c r="Z39" s="51"/>
    </row>
    <row r="40" spans="1:26" ht="57" customHeight="1" x14ac:dyDescent="0.3">
      <c r="A40" s="404" t="s">
        <v>38</v>
      </c>
      <c r="B40" s="742">
        <v>8035</v>
      </c>
      <c r="C40" s="742">
        <v>6368</v>
      </c>
      <c r="D40" s="707" t="s">
        <v>183</v>
      </c>
      <c r="E40" s="410">
        <v>946</v>
      </c>
      <c r="F40" s="410" t="s">
        <v>86</v>
      </c>
      <c r="G40" s="410" t="s">
        <v>86</v>
      </c>
      <c r="H40" s="410" t="s">
        <v>86</v>
      </c>
      <c r="I40" s="410" t="s">
        <v>86</v>
      </c>
      <c r="J40" s="410" t="s">
        <v>86</v>
      </c>
      <c r="K40" s="410" t="s">
        <v>86</v>
      </c>
      <c r="L40" s="410" t="s">
        <v>86</v>
      </c>
      <c r="M40" s="410" t="s">
        <v>86</v>
      </c>
      <c r="N40" s="410" t="s">
        <v>86</v>
      </c>
      <c r="O40" s="410">
        <v>14009.6</v>
      </c>
      <c r="P40" s="410" t="s">
        <v>84</v>
      </c>
      <c r="Q40" s="411">
        <v>14009.6</v>
      </c>
      <c r="R40" s="412" t="s">
        <v>238</v>
      </c>
      <c r="S40" s="411">
        <v>14009.6</v>
      </c>
      <c r="T40" s="415" t="s">
        <v>257</v>
      </c>
      <c r="U40" s="413"/>
      <c r="V40" s="414"/>
      <c r="W40" s="232"/>
      <c r="X40" s="51"/>
      <c r="Y40" s="51"/>
      <c r="Z40" s="51"/>
    </row>
    <row r="41" spans="1:26" ht="63.75" customHeight="1" x14ac:dyDescent="0.3">
      <c r="A41" s="43"/>
      <c r="B41" s="43"/>
      <c r="C41" s="43"/>
      <c r="D41" s="43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65"/>
      <c r="R41" s="393" t="s">
        <v>239</v>
      </c>
      <c r="S41" s="231"/>
      <c r="T41" s="43"/>
      <c r="U41" s="230"/>
      <c r="V41" s="65"/>
      <c r="W41" s="232"/>
      <c r="X41" s="51"/>
      <c r="Y41" s="51"/>
      <c r="Z41" s="51"/>
    </row>
    <row r="42" spans="1:26" ht="80.25" customHeight="1" x14ac:dyDescent="0.3">
      <c r="A42" s="43"/>
      <c r="B42" s="43"/>
      <c r="C42" s="43"/>
      <c r="D42" s="43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65"/>
      <c r="R42" s="233" t="s">
        <v>240</v>
      </c>
      <c r="S42" s="231"/>
      <c r="T42" s="43"/>
      <c r="U42" s="230"/>
      <c r="V42" s="65"/>
      <c r="W42" s="232"/>
      <c r="X42" s="51"/>
      <c r="Y42" s="51"/>
      <c r="Z42" s="51"/>
    </row>
    <row r="43" spans="1:26" ht="39" customHeight="1" x14ac:dyDescent="0.3">
      <c r="A43" s="43"/>
      <c r="B43" s="43"/>
      <c r="C43" s="43"/>
      <c r="D43" s="63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65"/>
      <c r="R43" s="233" t="s">
        <v>241</v>
      </c>
      <c r="S43" s="231"/>
      <c r="T43" s="43"/>
      <c r="U43" s="230"/>
      <c r="V43" s="65"/>
      <c r="W43" s="232"/>
      <c r="X43" s="51"/>
      <c r="Y43" s="51"/>
      <c r="Z43" s="51"/>
    </row>
    <row r="44" spans="1:26" ht="38.25" customHeight="1" x14ac:dyDescent="0.3">
      <c r="A44" s="43"/>
      <c r="B44" s="43"/>
      <c r="C44" s="43"/>
      <c r="D44" s="63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65"/>
      <c r="R44" s="233" t="s">
        <v>242</v>
      </c>
      <c r="S44" s="231"/>
      <c r="T44" s="43"/>
      <c r="U44" s="230"/>
      <c r="V44" s="65"/>
      <c r="W44" s="232"/>
      <c r="X44" s="51"/>
      <c r="Y44" s="51"/>
      <c r="Z44" s="51"/>
    </row>
    <row r="45" spans="1:26" ht="37.5" customHeight="1" x14ac:dyDescent="0.3">
      <c r="A45" s="43"/>
      <c r="B45" s="43"/>
      <c r="C45" s="43"/>
      <c r="D45" s="63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65"/>
      <c r="R45" s="233" t="s">
        <v>243</v>
      </c>
      <c r="S45" s="231"/>
      <c r="T45" s="43"/>
      <c r="U45" s="230"/>
      <c r="V45" s="65"/>
      <c r="W45" s="232"/>
      <c r="X45" s="51"/>
      <c r="Y45" s="51"/>
      <c r="Z45" s="51"/>
    </row>
    <row r="46" spans="1:26" s="183" customFormat="1" ht="46.5" customHeight="1" x14ac:dyDescent="0.2">
      <c r="A46" s="66" t="s">
        <v>39</v>
      </c>
      <c r="B46" s="380">
        <v>1318.3</v>
      </c>
      <c r="C46" s="380">
        <v>1199.17</v>
      </c>
      <c r="D46" s="66" t="s">
        <v>174</v>
      </c>
      <c r="E46" s="380">
        <v>251</v>
      </c>
      <c r="F46" s="380">
        <v>0</v>
      </c>
      <c r="G46" s="380">
        <v>0</v>
      </c>
      <c r="H46" s="380">
        <v>0</v>
      </c>
      <c r="I46" s="380">
        <v>0</v>
      </c>
      <c r="J46" s="380">
        <v>251</v>
      </c>
      <c r="K46" s="380">
        <v>3357.67</v>
      </c>
      <c r="L46" s="866">
        <v>0</v>
      </c>
      <c r="M46" s="410" t="s">
        <v>83</v>
      </c>
      <c r="N46" s="410" t="s">
        <v>83</v>
      </c>
      <c r="O46" s="745">
        <v>3357.67</v>
      </c>
      <c r="P46" s="204" t="s">
        <v>84</v>
      </c>
      <c r="Q46" s="380">
        <v>3357.67</v>
      </c>
      <c r="R46" s="235" t="s">
        <v>260</v>
      </c>
      <c r="S46" s="380">
        <v>3358</v>
      </c>
      <c r="T46" s="864"/>
      <c r="U46" s="865"/>
      <c r="V46" s="235" t="s">
        <v>258</v>
      </c>
      <c r="W46" s="235" t="s">
        <v>259</v>
      </c>
    </row>
    <row r="47" spans="1:26" ht="33.75" customHeight="1" x14ac:dyDescent="0.3">
      <c r="A47" s="43" t="s">
        <v>44</v>
      </c>
      <c r="B47" s="708">
        <v>4221</v>
      </c>
      <c r="C47" s="708">
        <v>3377</v>
      </c>
      <c r="D47" s="63" t="s">
        <v>174</v>
      </c>
      <c r="E47" s="44">
        <v>594</v>
      </c>
      <c r="F47" s="44" t="s">
        <v>83</v>
      </c>
      <c r="G47" s="44" t="s">
        <v>83</v>
      </c>
      <c r="H47" s="44" t="s">
        <v>83</v>
      </c>
      <c r="I47" s="44" t="s">
        <v>83</v>
      </c>
      <c r="J47" s="44" t="s">
        <v>83</v>
      </c>
      <c r="K47" s="44" t="s">
        <v>83</v>
      </c>
      <c r="L47" s="44" t="s">
        <v>83</v>
      </c>
      <c r="M47" s="44" t="s">
        <v>83</v>
      </c>
      <c r="N47" s="44" t="s">
        <v>83</v>
      </c>
      <c r="O47" s="44">
        <v>7760</v>
      </c>
      <c r="P47" s="44" t="s">
        <v>84</v>
      </c>
      <c r="Q47" s="45">
        <v>2200</v>
      </c>
      <c r="R47" s="64" t="s">
        <v>244</v>
      </c>
      <c r="S47" s="45">
        <v>2200</v>
      </c>
      <c r="T47" s="43"/>
      <c r="U47" s="230"/>
      <c r="V47" s="65"/>
      <c r="W47" s="232"/>
      <c r="X47" s="51"/>
      <c r="Y47" s="51"/>
      <c r="Z47" s="51"/>
    </row>
    <row r="48" spans="1:26" ht="25.5" customHeight="1" x14ac:dyDescent="0.3">
      <c r="A48" s="43"/>
      <c r="B48" s="43"/>
      <c r="C48" s="43"/>
      <c r="D48" s="63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5">
        <v>2000</v>
      </c>
      <c r="R48" s="64" t="s">
        <v>245</v>
      </c>
      <c r="S48" s="45">
        <v>2000</v>
      </c>
      <c r="T48" s="43"/>
      <c r="U48" s="230"/>
      <c r="V48" s="65"/>
      <c r="W48" s="232"/>
      <c r="X48" s="51"/>
      <c r="Y48" s="51"/>
      <c r="Z48" s="51"/>
    </row>
    <row r="49" spans="1:26" ht="18.75" customHeight="1" x14ac:dyDescent="0.3">
      <c r="A49" s="43"/>
      <c r="B49" s="43"/>
      <c r="C49" s="43"/>
      <c r="D49" s="63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5">
        <v>1300</v>
      </c>
      <c r="R49" s="64" t="s">
        <v>246</v>
      </c>
      <c r="S49" s="45">
        <v>1300</v>
      </c>
      <c r="T49" s="43"/>
      <c r="U49" s="230"/>
      <c r="V49" s="65"/>
      <c r="W49" s="232"/>
      <c r="X49" s="51"/>
      <c r="Y49" s="51"/>
      <c r="Z49" s="51"/>
    </row>
    <row r="50" spans="1:26" ht="32.25" customHeight="1" x14ac:dyDescent="0.3">
      <c r="A50" s="43"/>
      <c r="B50" s="43"/>
      <c r="C50" s="43"/>
      <c r="D50" s="63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5">
        <v>1000</v>
      </c>
      <c r="R50" s="395" t="s">
        <v>247</v>
      </c>
      <c r="S50" s="45">
        <v>1000</v>
      </c>
      <c r="T50" s="43"/>
      <c r="U50" s="230"/>
      <c r="V50" s="65"/>
      <c r="W50" s="232"/>
      <c r="X50" s="51"/>
      <c r="Y50" s="51"/>
      <c r="Z50" s="51"/>
    </row>
    <row r="51" spans="1:26" ht="45.75" customHeight="1" x14ac:dyDescent="0.3">
      <c r="A51" s="43"/>
      <c r="B51" s="43"/>
      <c r="C51" s="43"/>
      <c r="D51" s="43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5">
        <v>1360</v>
      </c>
      <c r="R51" s="394" t="s">
        <v>248</v>
      </c>
      <c r="S51" s="45">
        <v>1360</v>
      </c>
      <c r="T51" s="43"/>
      <c r="U51" s="230"/>
      <c r="V51" s="65"/>
      <c r="W51" s="232"/>
      <c r="X51" s="51"/>
      <c r="Y51" s="51"/>
      <c r="Z51" s="51"/>
    </row>
    <row r="52" spans="1:26" s="329" customFormat="1" ht="60" customHeight="1" x14ac:dyDescent="0.3">
      <c r="A52" s="318" t="s">
        <v>40</v>
      </c>
      <c r="B52" s="319">
        <v>2850</v>
      </c>
      <c r="C52" s="320">
        <v>2780</v>
      </c>
      <c r="D52" s="321" t="s">
        <v>202</v>
      </c>
      <c r="E52" s="322">
        <v>90</v>
      </c>
      <c r="F52" s="323" t="s">
        <v>86</v>
      </c>
      <c r="G52" s="323" t="s">
        <v>86</v>
      </c>
      <c r="H52" s="323" t="s">
        <v>86</v>
      </c>
      <c r="I52" s="323" t="s">
        <v>86</v>
      </c>
      <c r="J52" s="322">
        <v>90</v>
      </c>
      <c r="K52" s="322">
        <v>5282</v>
      </c>
      <c r="L52" s="324">
        <v>0</v>
      </c>
      <c r="M52" s="324">
        <v>0</v>
      </c>
      <c r="N52" s="324">
        <v>0</v>
      </c>
      <c r="O52" s="322">
        <f>K52</f>
        <v>5282</v>
      </c>
      <c r="P52" s="325" t="s">
        <v>84</v>
      </c>
      <c r="Q52" s="322">
        <f>O52</f>
        <v>5282</v>
      </c>
      <c r="R52" s="416" t="s">
        <v>249</v>
      </c>
      <c r="S52" s="330">
        <f>Q52</f>
        <v>5282</v>
      </c>
      <c r="T52" s="326" t="s">
        <v>83</v>
      </c>
      <c r="U52" s="326" t="s">
        <v>83</v>
      </c>
      <c r="V52" s="327" t="s">
        <v>203</v>
      </c>
      <c r="W52" s="368" t="s">
        <v>86</v>
      </c>
      <c r="X52" s="328"/>
      <c r="Y52" s="328"/>
    </row>
    <row r="53" spans="1:26" s="51" customFormat="1" x14ac:dyDescent="0.3">
      <c r="A53" s="526" t="s">
        <v>41</v>
      </c>
      <c r="B53" s="519">
        <f>SUM(B9:B52)</f>
        <v>95021.540000000008</v>
      </c>
      <c r="C53" s="519">
        <f>SUM(C9:C52)</f>
        <v>82200.41</v>
      </c>
      <c r="D53" s="527"/>
      <c r="E53" s="519">
        <f>SUM(E9:E52)</f>
        <v>9060</v>
      </c>
      <c r="F53" s="519">
        <f t="shared" ref="F53:U53" si="0">SUM(F9:F52)</f>
        <v>3</v>
      </c>
      <c r="G53" s="519">
        <f t="shared" si="0"/>
        <v>162</v>
      </c>
      <c r="H53" s="519">
        <f t="shared" si="0"/>
        <v>0</v>
      </c>
      <c r="I53" s="519">
        <f t="shared" si="0"/>
        <v>0</v>
      </c>
      <c r="J53" s="519">
        <f t="shared" si="0"/>
        <v>2536</v>
      </c>
      <c r="K53" s="519">
        <f t="shared" si="0"/>
        <v>72931646.670000002</v>
      </c>
      <c r="L53" s="528"/>
      <c r="M53" s="519">
        <f t="shared" si="0"/>
        <v>64</v>
      </c>
      <c r="N53" s="519">
        <f t="shared" si="0"/>
        <v>614</v>
      </c>
      <c r="O53" s="519">
        <f>SUM(O9:O52)</f>
        <v>62948196.220000006</v>
      </c>
      <c r="P53" s="367" t="s">
        <v>84</v>
      </c>
      <c r="Q53" s="519">
        <f t="shared" si="0"/>
        <v>62890739.270000003</v>
      </c>
      <c r="R53" s="529"/>
      <c r="S53" s="519">
        <f t="shared" si="0"/>
        <v>62890739.600000001</v>
      </c>
      <c r="T53" s="367"/>
      <c r="U53" s="519">
        <f t="shared" si="0"/>
        <v>24093</v>
      </c>
      <c r="V53" s="525" t="s">
        <v>203</v>
      </c>
      <c r="W53" s="524"/>
    </row>
    <row r="54" spans="1:26" s="51" customFormat="1" x14ac:dyDescent="0.3">
      <c r="A54" s="68" t="s">
        <v>66</v>
      </c>
      <c r="B54" s="52"/>
      <c r="C54" s="52"/>
      <c r="D54" s="52"/>
      <c r="E54" s="69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69"/>
      <c r="Q54" s="70"/>
      <c r="R54" s="71"/>
      <c r="S54" s="236"/>
      <c r="T54" s="74"/>
      <c r="U54" s="74"/>
      <c r="V54" s="75"/>
      <c r="W54" s="237"/>
    </row>
    <row r="55" spans="1:26" s="51" customFormat="1" x14ac:dyDescent="0.3">
      <c r="A55" s="188" t="s">
        <v>76</v>
      </c>
      <c r="B55" s="52"/>
      <c r="C55" s="52"/>
      <c r="D55" s="52"/>
      <c r="E55" s="69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69"/>
      <c r="Q55" s="70"/>
      <c r="R55" s="71"/>
      <c r="S55" s="236"/>
      <c r="T55" s="74"/>
      <c r="U55" s="74"/>
      <c r="V55" s="75"/>
      <c r="W55" s="237"/>
    </row>
    <row r="56" spans="1:26" s="51" customFormat="1" x14ac:dyDescent="0.3">
      <c r="A56" s="1419" t="s">
        <v>77</v>
      </c>
      <c r="B56" s="1419"/>
      <c r="C56" s="1419"/>
      <c r="D56" s="1419"/>
      <c r="E56" s="1419"/>
      <c r="F56" s="1419"/>
      <c r="G56" s="1419"/>
      <c r="H56" s="1419"/>
      <c r="I56" s="1419"/>
      <c r="J56" s="1419"/>
      <c r="K56" s="1419"/>
      <c r="L56" s="1419"/>
      <c r="M56" s="1419"/>
      <c r="N56" s="1419"/>
      <c r="O56" s="1419"/>
      <c r="P56" s="1419"/>
      <c r="Q56" s="1419"/>
      <c r="R56" s="1419"/>
      <c r="S56" s="1419"/>
      <c r="T56" s="1419"/>
      <c r="U56" s="1419"/>
      <c r="V56" s="1419"/>
      <c r="W56" s="1419"/>
    </row>
    <row r="57" spans="1:26" s="51" customFormat="1" x14ac:dyDescent="0.3">
      <c r="A57" s="1419" t="s">
        <v>75</v>
      </c>
      <c r="B57" s="1419"/>
      <c r="C57" s="1419"/>
      <c r="D57" s="1419"/>
      <c r="E57" s="1419"/>
      <c r="F57" s="1419"/>
      <c r="G57" s="1419"/>
      <c r="H57" s="1419"/>
      <c r="I57" s="1419"/>
      <c r="J57" s="1419"/>
      <c r="K57" s="1419"/>
      <c r="L57" s="1419"/>
      <c r="M57" s="1419"/>
      <c r="N57" s="1419"/>
      <c r="O57" s="1419"/>
      <c r="P57" s="1419"/>
      <c r="Q57" s="1419"/>
      <c r="R57" s="1419"/>
      <c r="S57" s="1419"/>
      <c r="T57" s="1419"/>
      <c r="U57" s="1419"/>
      <c r="V57" s="1419"/>
      <c r="W57" s="1419"/>
    </row>
    <row r="58" spans="1:26" s="51" customFormat="1" x14ac:dyDescent="0.2">
      <c r="E58" s="238"/>
      <c r="F58" s="238"/>
      <c r="G58" s="238"/>
      <c r="H58" s="238"/>
      <c r="I58" s="238"/>
      <c r="J58" s="238"/>
      <c r="K58" s="238"/>
      <c r="L58" s="239"/>
      <c r="M58" s="239"/>
      <c r="N58" s="239"/>
    </row>
    <row r="59" spans="1:26" s="51" customFormat="1" x14ac:dyDescent="0.2">
      <c r="E59" s="238"/>
      <c r="F59" s="238"/>
      <c r="G59" s="238"/>
      <c r="H59" s="238"/>
      <c r="I59" s="238"/>
      <c r="J59" s="238"/>
      <c r="K59" s="238"/>
      <c r="L59" s="239"/>
      <c r="M59" s="239"/>
      <c r="N59" s="239"/>
    </row>
    <row r="60" spans="1:26" s="51" customFormat="1" x14ac:dyDescent="0.2">
      <c r="E60" s="238"/>
      <c r="F60" s="238"/>
      <c r="G60" s="238"/>
      <c r="H60" s="238"/>
      <c r="I60" s="238"/>
      <c r="J60" s="238"/>
      <c r="K60" s="238"/>
      <c r="L60" s="239"/>
      <c r="M60" s="239"/>
      <c r="N60" s="239"/>
    </row>
    <row r="61" spans="1:26" s="51" customFormat="1" x14ac:dyDescent="0.2">
      <c r="L61" s="239"/>
      <c r="M61" s="239"/>
      <c r="N61" s="239"/>
      <c r="W61" s="240"/>
    </row>
    <row r="62" spans="1:26" s="51" customFormat="1" x14ac:dyDescent="0.2">
      <c r="L62" s="239"/>
      <c r="M62" s="239"/>
      <c r="N62" s="239"/>
      <c r="W62" s="240"/>
    </row>
    <row r="63" spans="1:26" s="51" customFormat="1" x14ac:dyDescent="0.2">
      <c r="L63" s="239"/>
      <c r="M63" s="239"/>
      <c r="N63" s="239"/>
      <c r="W63" s="240"/>
    </row>
    <row r="64" spans="1:26" s="51" customFormat="1" x14ac:dyDescent="0.2">
      <c r="L64" s="239"/>
      <c r="M64" s="239"/>
      <c r="N64" s="239"/>
    </row>
    <row r="65" spans="12:14" s="51" customFormat="1" x14ac:dyDescent="0.2">
      <c r="L65" s="239"/>
      <c r="M65" s="239"/>
      <c r="N65" s="239"/>
    </row>
    <row r="66" spans="12:14" s="51" customFormat="1" x14ac:dyDescent="0.2">
      <c r="L66" s="239"/>
      <c r="M66" s="239"/>
      <c r="N66" s="239"/>
    </row>
    <row r="67" spans="12:14" s="51" customFormat="1" x14ac:dyDescent="0.2">
      <c r="L67" s="239"/>
      <c r="M67" s="239"/>
      <c r="N67" s="239"/>
    </row>
    <row r="68" spans="12:14" s="51" customFormat="1" x14ac:dyDescent="0.2">
      <c r="L68" s="239"/>
      <c r="M68" s="239"/>
      <c r="N68" s="239"/>
    </row>
    <row r="69" spans="12:14" s="51" customFormat="1" x14ac:dyDescent="0.2">
      <c r="L69" s="239"/>
      <c r="M69" s="239"/>
      <c r="N69" s="239"/>
    </row>
    <row r="70" spans="12:14" s="51" customFormat="1" x14ac:dyDescent="0.2">
      <c r="L70" s="239"/>
      <c r="M70" s="239"/>
      <c r="N70" s="239"/>
    </row>
    <row r="71" spans="12:14" s="51" customFormat="1" x14ac:dyDescent="0.2">
      <c r="L71" s="239"/>
      <c r="M71" s="239"/>
      <c r="N71" s="239"/>
    </row>
    <row r="72" spans="12:14" s="51" customFormat="1" x14ac:dyDescent="0.2">
      <c r="L72" s="239"/>
      <c r="M72" s="239"/>
      <c r="N72" s="239"/>
    </row>
    <row r="73" spans="12:14" s="51" customFormat="1" x14ac:dyDescent="0.2">
      <c r="L73" s="239"/>
      <c r="M73" s="239"/>
      <c r="N73" s="239"/>
    </row>
    <row r="74" spans="12:14" s="51" customFormat="1" x14ac:dyDescent="0.2">
      <c r="L74" s="239"/>
      <c r="M74" s="239"/>
      <c r="N74" s="239"/>
    </row>
    <row r="75" spans="12:14" s="51" customFormat="1" x14ac:dyDescent="0.2">
      <c r="L75" s="239"/>
      <c r="M75" s="239"/>
      <c r="N75" s="239"/>
    </row>
    <row r="76" spans="12:14" s="51" customFormat="1" x14ac:dyDescent="0.2">
      <c r="L76" s="239"/>
      <c r="M76" s="239"/>
      <c r="N76" s="239"/>
    </row>
    <row r="77" spans="12:14" s="51" customFormat="1" x14ac:dyDescent="0.2">
      <c r="L77" s="239"/>
      <c r="M77" s="239"/>
      <c r="N77" s="239"/>
    </row>
    <row r="78" spans="12:14" s="51" customFormat="1" x14ac:dyDescent="0.2">
      <c r="L78" s="239"/>
      <c r="M78" s="239"/>
      <c r="N78" s="239"/>
    </row>
    <row r="79" spans="12:14" s="51" customFormat="1" x14ac:dyDescent="0.2">
      <c r="L79" s="239"/>
      <c r="M79" s="239"/>
      <c r="N79" s="239"/>
    </row>
    <row r="80" spans="12:14" s="51" customFormat="1" x14ac:dyDescent="0.2">
      <c r="L80" s="239"/>
      <c r="M80" s="239"/>
      <c r="N80" s="239"/>
    </row>
    <row r="81" spans="12:14" s="51" customFormat="1" x14ac:dyDescent="0.2">
      <c r="L81" s="239"/>
      <c r="M81" s="239"/>
      <c r="N81" s="239"/>
    </row>
    <row r="82" spans="12:14" s="51" customFormat="1" x14ac:dyDescent="0.2">
      <c r="L82" s="239"/>
      <c r="M82" s="239"/>
      <c r="N82" s="239"/>
    </row>
    <row r="83" spans="12:14" s="51" customFormat="1" x14ac:dyDescent="0.2">
      <c r="L83" s="239"/>
      <c r="M83" s="239"/>
      <c r="N83" s="239"/>
    </row>
    <row r="84" spans="12:14" s="51" customFormat="1" x14ac:dyDescent="0.2">
      <c r="L84" s="239"/>
      <c r="M84" s="239"/>
      <c r="N84" s="239"/>
    </row>
    <row r="85" spans="12:14" s="51" customFormat="1" x14ac:dyDescent="0.2">
      <c r="L85" s="239"/>
      <c r="M85" s="239"/>
      <c r="N85" s="239"/>
    </row>
    <row r="86" spans="12:14" s="51" customFormat="1" x14ac:dyDescent="0.2">
      <c r="L86" s="239"/>
      <c r="M86" s="239"/>
      <c r="N86" s="239"/>
    </row>
    <row r="87" spans="12:14" s="51" customFormat="1" x14ac:dyDescent="0.2">
      <c r="L87" s="239"/>
      <c r="M87" s="239"/>
      <c r="N87" s="239"/>
    </row>
    <row r="88" spans="12:14" s="51" customFormat="1" x14ac:dyDescent="0.2">
      <c r="L88" s="239"/>
      <c r="M88" s="239"/>
      <c r="N88" s="239"/>
    </row>
    <row r="89" spans="12:14" s="51" customFormat="1" x14ac:dyDescent="0.2">
      <c r="L89" s="239"/>
      <c r="M89" s="239"/>
      <c r="N89" s="239"/>
    </row>
    <row r="90" spans="12:14" s="51" customFormat="1" x14ac:dyDescent="0.2">
      <c r="L90" s="239"/>
      <c r="M90" s="239"/>
      <c r="N90" s="239"/>
    </row>
    <row r="91" spans="12:14" s="51" customFormat="1" x14ac:dyDescent="0.2">
      <c r="L91" s="239"/>
      <c r="M91" s="239"/>
      <c r="N91" s="239"/>
    </row>
    <row r="92" spans="12:14" s="51" customFormat="1" x14ac:dyDescent="0.2">
      <c r="L92" s="239"/>
      <c r="M92" s="239"/>
      <c r="N92" s="239"/>
    </row>
    <row r="93" spans="12:14" s="51" customFormat="1" x14ac:dyDescent="0.2">
      <c r="L93" s="239"/>
      <c r="M93" s="239"/>
      <c r="N93" s="239"/>
    </row>
    <row r="94" spans="12:14" s="51" customFormat="1" x14ac:dyDescent="0.2">
      <c r="L94" s="239"/>
      <c r="M94" s="239"/>
      <c r="N94" s="239"/>
    </row>
    <row r="95" spans="12:14" s="51" customFormat="1" x14ac:dyDescent="0.2">
      <c r="L95" s="239"/>
      <c r="M95" s="239"/>
      <c r="N95" s="239"/>
    </row>
    <row r="96" spans="12:14" s="51" customFormat="1" x14ac:dyDescent="0.2">
      <c r="L96" s="239"/>
      <c r="M96" s="239"/>
      <c r="N96" s="239"/>
    </row>
    <row r="97" spans="12:14" s="51" customFormat="1" x14ac:dyDescent="0.2">
      <c r="L97" s="239"/>
      <c r="M97" s="239"/>
      <c r="N97" s="239"/>
    </row>
    <row r="98" spans="12:14" s="51" customFormat="1" x14ac:dyDescent="0.2">
      <c r="L98" s="239"/>
      <c r="M98" s="239"/>
      <c r="N98" s="239"/>
    </row>
    <row r="99" spans="12:14" s="51" customFormat="1" x14ac:dyDescent="0.2">
      <c r="L99" s="239"/>
      <c r="M99" s="239"/>
      <c r="N99" s="239"/>
    </row>
    <row r="100" spans="12:14" s="51" customFormat="1" x14ac:dyDescent="0.2">
      <c r="L100" s="239"/>
      <c r="M100" s="239"/>
      <c r="N100" s="239"/>
    </row>
    <row r="101" spans="12:14" s="51" customFormat="1" x14ac:dyDescent="0.2">
      <c r="L101" s="239"/>
      <c r="M101" s="239"/>
      <c r="N101" s="239"/>
    </row>
    <row r="102" spans="12:14" x14ac:dyDescent="0.3">
      <c r="L102" s="241"/>
      <c r="M102" s="241"/>
      <c r="N102" s="241"/>
    </row>
    <row r="103" spans="12:14" x14ac:dyDescent="0.3">
      <c r="L103" s="241"/>
      <c r="M103" s="241"/>
      <c r="N103" s="241"/>
    </row>
    <row r="104" spans="12:14" x14ac:dyDescent="0.3">
      <c r="L104" s="241"/>
      <c r="M104" s="241"/>
      <c r="N104" s="241"/>
    </row>
    <row r="105" spans="12:14" x14ac:dyDescent="0.3">
      <c r="L105" s="241"/>
      <c r="M105" s="241"/>
      <c r="N105" s="241"/>
    </row>
    <row r="106" spans="12:14" x14ac:dyDescent="0.3">
      <c r="L106" s="241"/>
      <c r="M106" s="241"/>
      <c r="N106" s="241"/>
    </row>
  </sheetData>
  <mergeCells count="33">
    <mergeCell ref="A56:W56"/>
    <mergeCell ref="J5:K5"/>
    <mergeCell ref="A57:W57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T6:T7"/>
    <mergeCell ref="L5:L7"/>
    <mergeCell ref="U6:U7"/>
    <mergeCell ref="M5:M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H5:I5"/>
    <mergeCell ref="N5:N7"/>
    <mergeCell ref="A2:D2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1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  <pageSetUpPr fitToPage="1"/>
  </sheetPr>
  <dimension ref="A1:Z80"/>
  <sheetViews>
    <sheetView view="pageBreakPreview" zoomScale="86" zoomScaleNormal="85" zoomScaleSheetLayoutView="86" zoomScalePageLayoutView="80" workbookViewId="0">
      <pane xSplit="1" ySplit="7" topLeftCell="B11" activePane="bottomRight" state="frozen"/>
      <selection pane="topRight" activeCell="B1" sqref="B1"/>
      <selection pane="bottomLeft" activeCell="A10" sqref="A10"/>
      <selection pane="bottomRight" activeCell="S23" sqref="S23"/>
    </sheetView>
  </sheetViews>
  <sheetFormatPr defaultRowHeight="18.75" x14ac:dyDescent="0.3"/>
  <cols>
    <col min="1" max="1" width="10" style="20" customWidth="1"/>
    <col min="2" max="4" width="9.5" style="20" customWidth="1"/>
    <col min="5" max="5" width="9.75" style="20" customWidth="1"/>
    <col min="6" max="6" width="9" style="20" customWidth="1"/>
    <col min="7" max="10" width="9.375" style="20" customWidth="1"/>
    <col min="11" max="11" width="10.625" style="20" customWidth="1"/>
    <col min="12" max="12" width="9.25" style="20" customWidth="1"/>
    <col min="13" max="13" width="12.875" style="20" customWidth="1"/>
    <col min="14" max="14" width="13" style="20" customWidth="1"/>
    <col min="15" max="15" width="11.25" style="20" bestFit="1" customWidth="1"/>
    <col min="16" max="16" width="9.375" style="20" customWidth="1"/>
    <col min="17" max="17" width="10.375" style="20" customWidth="1"/>
    <col min="18" max="18" width="22.625" style="20" customWidth="1"/>
    <col min="19" max="19" width="11" style="20" bestFit="1" customWidth="1"/>
    <col min="20" max="20" width="26" style="20" customWidth="1"/>
    <col min="21" max="21" width="11.375" style="20" bestFit="1" customWidth="1"/>
    <col min="22" max="22" width="13.75" style="20" customWidth="1"/>
    <col min="23" max="23" width="17.25" style="20" customWidth="1"/>
    <col min="24" max="16384" width="9" style="20"/>
  </cols>
  <sheetData>
    <row r="1" spans="1:26" s="18" customFormat="1" x14ac:dyDescent="0.3">
      <c r="A1" s="1423" t="s">
        <v>79</v>
      </c>
      <c r="B1" s="1423"/>
      <c r="C1" s="1423"/>
      <c r="D1" s="1423"/>
      <c r="E1" s="1423"/>
      <c r="F1" s="1423"/>
      <c r="G1" s="1423"/>
      <c r="H1" s="1423"/>
      <c r="I1" s="1423"/>
      <c r="J1" s="1423"/>
      <c r="K1" s="1423"/>
      <c r="L1" s="1423"/>
      <c r="M1" s="1423"/>
      <c r="N1" s="1423"/>
      <c r="O1" s="1423"/>
      <c r="P1" s="1423"/>
      <c r="Q1" s="1423"/>
      <c r="R1" s="1423"/>
      <c r="S1" s="1423"/>
      <c r="T1" s="1423"/>
      <c r="U1" s="1423"/>
      <c r="V1" s="1423"/>
      <c r="W1" s="1423"/>
      <c r="X1" s="243"/>
      <c r="Y1" s="243"/>
      <c r="Z1" s="243"/>
    </row>
    <row r="2" spans="1:26" x14ac:dyDescent="0.3">
      <c r="A2" s="1390" t="s">
        <v>392</v>
      </c>
      <c r="B2" s="1390"/>
      <c r="C2" s="1390"/>
      <c r="D2" s="1390"/>
      <c r="E2" s="1390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</row>
    <row r="3" spans="1:26" ht="18.75" customHeight="1" x14ac:dyDescent="0.3">
      <c r="A3" s="1356" t="s">
        <v>0</v>
      </c>
      <c r="B3" s="21" t="s">
        <v>1</v>
      </c>
      <c r="C3" s="1420" t="s">
        <v>45</v>
      </c>
      <c r="D3" s="21" t="s">
        <v>2</v>
      </c>
      <c r="E3" s="1424" t="s">
        <v>3</v>
      </c>
      <c r="F3" s="1425"/>
      <c r="G3" s="1426"/>
      <c r="H3" s="1430" t="s">
        <v>4</v>
      </c>
      <c r="I3" s="1431"/>
      <c r="J3" s="1431"/>
      <c r="K3" s="1431"/>
      <c r="L3" s="1431"/>
      <c r="M3" s="1431"/>
      <c r="N3" s="1432"/>
      <c r="O3" s="1436" t="s">
        <v>5</v>
      </c>
      <c r="P3" s="1437"/>
      <c r="Q3" s="1436" t="s">
        <v>6</v>
      </c>
      <c r="R3" s="1438"/>
      <c r="S3" s="1438"/>
      <c r="T3" s="1438"/>
      <c r="U3" s="1437"/>
      <c r="V3" s="1439" t="s">
        <v>7</v>
      </c>
      <c r="W3" s="1439" t="s">
        <v>8</v>
      </c>
    </row>
    <row r="4" spans="1:26" s="25" customFormat="1" ht="21" customHeight="1" x14ac:dyDescent="0.2">
      <c r="A4" s="1357"/>
      <c r="B4" s="22" t="s">
        <v>9</v>
      </c>
      <c r="C4" s="1421"/>
      <c r="D4" s="22" t="s">
        <v>10</v>
      </c>
      <c r="E4" s="1427"/>
      <c r="F4" s="1428"/>
      <c r="G4" s="1429"/>
      <c r="H4" s="1433"/>
      <c r="I4" s="1434"/>
      <c r="J4" s="1434"/>
      <c r="K4" s="1434"/>
      <c r="L4" s="1434"/>
      <c r="M4" s="1434"/>
      <c r="N4" s="1435"/>
      <c r="O4" s="1439" t="s">
        <v>11</v>
      </c>
      <c r="P4" s="1439" t="s">
        <v>12</v>
      </c>
      <c r="Q4" s="1439" t="s">
        <v>13</v>
      </c>
      <c r="R4" s="1430" t="s">
        <v>14</v>
      </c>
      <c r="S4" s="1432"/>
      <c r="T4" s="1430" t="s">
        <v>15</v>
      </c>
      <c r="U4" s="1432"/>
      <c r="V4" s="1440"/>
      <c r="W4" s="1440"/>
    </row>
    <row r="5" spans="1:26" s="25" customFormat="1" ht="18.75" customHeight="1" x14ac:dyDescent="0.2">
      <c r="A5" s="1357"/>
      <c r="B5" s="22" t="s">
        <v>16</v>
      </c>
      <c r="C5" s="1421"/>
      <c r="D5" s="22" t="s">
        <v>17</v>
      </c>
      <c r="E5" s="26" t="s">
        <v>18</v>
      </c>
      <c r="F5" s="1442" t="s">
        <v>19</v>
      </c>
      <c r="G5" s="1443"/>
      <c r="H5" s="1442" t="s">
        <v>69</v>
      </c>
      <c r="I5" s="1443"/>
      <c r="J5" s="1442" t="s">
        <v>70</v>
      </c>
      <c r="K5" s="1443"/>
      <c r="L5" s="1439" t="s">
        <v>20</v>
      </c>
      <c r="M5" s="1420" t="s">
        <v>21</v>
      </c>
      <c r="N5" s="1420" t="s">
        <v>22</v>
      </c>
      <c r="O5" s="1440"/>
      <c r="P5" s="1440"/>
      <c r="Q5" s="1440"/>
      <c r="R5" s="1433"/>
      <c r="S5" s="1435"/>
      <c r="T5" s="1433"/>
      <c r="U5" s="1435"/>
      <c r="V5" s="1440"/>
      <c r="W5" s="1440"/>
    </row>
    <row r="6" spans="1:26" s="27" customFormat="1" ht="18.75" customHeight="1" x14ac:dyDescent="0.2">
      <c r="A6" s="1357"/>
      <c r="B6" s="23" t="s">
        <v>23</v>
      </c>
      <c r="C6" s="1421"/>
      <c r="D6" s="23" t="s">
        <v>24</v>
      </c>
      <c r="E6" s="26" t="s">
        <v>78</v>
      </c>
      <c r="F6" s="1420" t="s">
        <v>25</v>
      </c>
      <c r="G6" s="1420" t="s">
        <v>68</v>
      </c>
      <c r="H6" s="1420" t="s">
        <v>68</v>
      </c>
      <c r="I6" s="1420" t="s">
        <v>74</v>
      </c>
      <c r="J6" s="1420" t="s">
        <v>68</v>
      </c>
      <c r="K6" s="1420" t="s">
        <v>74</v>
      </c>
      <c r="L6" s="1440"/>
      <c r="M6" s="1421"/>
      <c r="N6" s="1421"/>
      <c r="O6" s="1440"/>
      <c r="P6" s="1440"/>
      <c r="Q6" s="1440"/>
      <c r="R6" s="1420" t="s">
        <v>67</v>
      </c>
      <c r="S6" s="1420" t="s">
        <v>26</v>
      </c>
      <c r="T6" s="1420" t="s">
        <v>67</v>
      </c>
      <c r="U6" s="1420" t="s">
        <v>26</v>
      </c>
      <c r="V6" s="1440"/>
      <c r="W6" s="1440"/>
    </row>
    <row r="7" spans="1:26" s="27" customFormat="1" ht="55.5" customHeight="1" x14ac:dyDescent="0.2">
      <c r="A7" s="1358"/>
      <c r="B7" s="28" t="s">
        <v>27</v>
      </c>
      <c r="C7" s="1422"/>
      <c r="D7" s="28"/>
      <c r="E7" s="29"/>
      <c r="F7" s="1422"/>
      <c r="G7" s="1422"/>
      <c r="H7" s="1422"/>
      <c r="I7" s="1422"/>
      <c r="J7" s="1422"/>
      <c r="K7" s="1422"/>
      <c r="L7" s="1441"/>
      <c r="M7" s="1422"/>
      <c r="N7" s="1422"/>
      <c r="O7" s="1441"/>
      <c r="P7" s="1441"/>
      <c r="Q7" s="1441"/>
      <c r="R7" s="1422"/>
      <c r="S7" s="1422"/>
      <c r="T7" s="1422"/>
      <c r="U7" s="1422"/>
      <c r="V7" s="1441"/>
      <c r="W7" s="1441"/>
    </row>
    <row r="8" spans="1:26" s="27" customFormat="1" ht="20.25" customHeight="1" x14ac:dyDescent="0.2">
      <c r="A8" s="30" t="s">
        <v>46</v>
      </c>
      <c r="B8" s="30" t="s">
        <v>47</v>
      </c>
      <c r="C8" s="30" t="s">
        <v>48</v>
      </c>
      <c r="D8" s="30" t="s">
        <v>49</v>
      </c>
      <c r="E8" s="30" t="s">
        <v>50</v>
      </c>
      <c r="F8" s="30" t="s">
        <v>51</v>
      </c>
      <c r="G8" s="30" t="s">
        <v>52</v>
      </c>
      <c r="H8" s="30" t="s">
        <v>53</v>
      </c>
      <c r="I8" s="30" t="s">
        <v>54</v>
      </c>
      <c r="J8" s="30" t="s">
        <v>55</v>
      </c>
      <c r="K8" s="30" t="s">
        <v>56</v>
      </c>
      <c r="L8" s="30" t="s">
        <v>57</v>
      </c>
      <c r="M8" s="30" t="s">
        <v>58</v>
      </c>
      <c r="N8" s="30" t="s">
        <v>59</v>
      </c>
      <c r="O8" s="30" t="s">
        <v>60</v>
      </c>
      <c r="P8" s="30" t="s">
        <v>61</v>
      </c>
      <c r="Q8" s="30" t="s">
        <v>62</v>
      </c>
      <c r="R8" s="30" t="s">
        <v>63</v>
      </c>
      <c r="S8" s="30" t="s">
        <v>64</v>
      </c>
      <c r="T8" s="30" t="s">
        <v>65</v>
      </c>
      <c r="U8" s="30" t="s">
        <v>71</v>
      </c>
      <c r="V8" s="30" t="s">
        <v>72</v>
      </c>
      <c r="W8" s="30" t="s">
        <v>73</v>
      </c>
    </row>
    <row r="9" spans="1:26" s="244" customFormat="1" ht="63" customHeight="1" x14ac:dyDescent="0.2">
      <c r="A9" s="718" t="s">
        <v>42</v>
      </c>
      <c r="B9" s="468">
        <v>333</v>
      </c>
      <c r="C9" s="469">
        <v>291</v>
      </c>
      <c r="D9" s="474" t="s">
        <v>93</v>
      </c>
      <c r="E9" s="417" t="s">
        <v>86</v>
      </c>
      <c r="F9" s="417" t="s">
        <v>86</v>
      </c>
      <c r="G9" s="468">
        <v>153</v>
      </c>
      <c r="H9" s="417" t="s">
        <v>86</v>
      </c>
      <c r="I9" s="417" t="s">
        <v>86</v>
      </c>
      <c r="J9" s="417" t="s">
        <v>86</v>
      </c>
      <c r="K9" s="417" t="s">
        <v>86</v>
      </c>
      <c r="L9" s="417" t="s">
        <v>86</v>
      </c>
      <c r="M9" s="417" t="s">
        <v>86</v>
      </c>
      <c r="N9" s="417" t="s">
        <v>86</v>
      </c>
      <c r="O9" s="470">
        <v>212</v>
      </c>
      <c r="P9" s="474" t="s">
        <v>84</v>
      </c>
      <c r="Q9" s="471">
        <v>212</v>
      </c>
      <c r="R9" s="491" t="s">
        <v>267</v>
      </c>
      <c r="S9" s="468">
        <v>202</v>
      </c>
      <c r="T9" s="490" t="s">
        <v>435</v>
      </c>
      <c r="U9" s="435">
        <v>10</v>
      </c>
      <c r="V9" s="472" t="s">
        <v>94</v>
      </c>
      <c r="W9" s="472" t="s">
        <v>95</v>
      </c>
    </row>
    <row r="10" spans="1:26" s="27" customFormat="1" ht="19.5" x14ac:dyDescent="0.2">
      <c r="A10" s="719" t="s">
        <v>43</v>
      </c>
      <c r="B10" s="417" t="s">
        <v>86</v>
      </c>
      <c r="C10" s="417" t="s">
        <v>86</v>
      </c>
      <c r="D10" s="417" t="s">
        <v>86</v>
      </c>
      <c r="E10" s="417" t="s">
        <v>86</v>
      </c>
      <c r="F10" s="417" t="s">
        <v>86</v>
      </c>
      <c r="G10" s="417" t="s">
        <v>86</v>
      </c>
      <c r="H10" s="417" t="s">
        <v>86</v>
      </c>
      <c r="I10" s="417" t="s">
        <v>86</v>
      </c>
      <c r="J10" s="417" t="s">
        <v>86</v>
      </c>
      <c r="K10" s="417" t="s">
        <v>86</v>
      </c>
      <c r="L10" s="417" t="s">
        <v>86</v>
      </c>
      <c r="M10" s="417" t="s">
        <v>86</v>
      </c>
      <c r="N10" s="417" t="s">
        <v>86</v>
      </c>
      <c r="O10" s="417" t="s">
        <v>86</v>
      </c>
      <c r="P10" s="417" t="s">
        <v>86</v>
      </c>
      <c r="Q10" s="417" t="s">
        <v>86</v>
      </c>
      <c r="R10" s="417" t="s">
        <v>86</v>
      </c>
      <c r="S10" s="417" t="s">
        <v>86</v>
      </c>
      <c r="T10" s="417" t="s">
        <v>86</v>
      </c>
      <c r="U10" s="417" t="s">
        <v>86</v>
      </c>
      <c r="V10" s="417" t="s">
        <v>86</v>
      </c>
      <c r="W10" s="417" t="s">
        <v>86</v>
      </c>
    </row>
    <row r="11" spans="1:26" s="27" customFormat="1" ht="46.5" customHeight="1" x14ac:dyDescent="0.2">
      <c r="A11" s="718" t="s">
        <v>29</v>
      </c>
      <c r="B11" s="473">
        <v>2166</v>
      </c>
      <c r="C11" s="473">
        <v>1517</v>
      </c>
      <c r="D11" s="544" t="s">
        <v>116</v>
      </c>
      <c r="E11" s="475">
        <v>735</v>
      </c>
      <c r="F11" s="473">
        <v>1</v>
      </c>
      <c r="G11" s="473">
        <v>44</v>
      </c>
      <c r="H11" s="473"/>
      <c r="I11" s="473"/>
      <c r="J11" s="473">
        <v>735</v>
      </c>
      <c r="K11" s="473">
        <v>1001</v>
      </c>
      <c r="L11" s="710" t="s">
        <v>107</v>
      </c>
      <c r="M11" s="468">
        <v>25</v>
      </c>
      <c r="N11" s="468">
        <v>137</v>
      </c>
      <c r="O11" s="468">
        <v>1001</v>
      </c>
      <c r="P11" s="710" t="s">
        <v>84</v>
      </c>
      <c r="Q11" s="471">
        <v>1001</v>
      </c>
      <c r="R11" s="497" t="s">
        <v>266</v>
      </c>
      <c r="S11" s="468">
        <v>1001</v>
      </c>
      <c r="T11" s="492"/>
      <c r="U11" s="487"/>
      <c r="V11" s="488" t="s">
        <v>261</v>
      </c>
      <c r="W11" s="480" t="s">
        <v>104</v>
      </c>
    </row>
    <row r="12" spans="1:26" s="27" customFormat="1" ht="58.5" x14ac:dyDescent="0.2">
      <c r="A12" s="536" t="s">
        <v>30</v>
      </c>
      <c r="B12" s="512">
        <v>2851.41</v>
      </c>
      <c r="C12" s="364">
        <v>2800</v>
      </c>
      <c r="D12" s="495" t="s">
        <v>89</v>
      </c>
      <c r="E12" s="475">
        <v>1101</v>
      </c>
      <c r="F12" s="475">
        <v>2</v>
      </c>
      <c r="G12" s="475">
        <v>62</v>
      </c>
      <c r="H12" s="475">
        <v>75</v>
      </c>
      <c r="I12" s="475">
        <f>N12*2000</f>
        <v>28500</v>
      </c>
      <c r="J12" s="421">
        <f>E12-F12-H12</f>
        <v>1024</v>
      </c>
      <c r="K12" s="364">
        <f>(C12-N12)*2000</f>
        <v>5571500</v>
      </c>
      <c r="L12" s="727" t="s">
        <v>107</v>
      </c>
      <c r="M12" s="477">
        <v>75</v>
      </c>
      <c r="N12" s="477">
        <v>14.25</v>
      </c>
      <c r="O12" s="477">
        <f>K12+I12</f>
        <v>5600000</v>
      </c>
      <c r="P12" s="710" t="s">
        <v>84</v>
      </c>
      <c r="Q12" s="478">
        <v>6990890</v>
      </c>
      <c r="R12" s="493" t="s">
        <v>265</v>
      </c>
      <c r="S12" s="479">
        <v>3000890</v>
      </c>
      <c r="T12" s="493" t="s">
        <v>263</v>
      </c>
      <c r="U12" s="475">
        <v>3990000</v>
      </c>
      <c r="V12" s="480" t="s">
        <v>262</v>
      </c>
      <c r="W12" s="480" t="s">
        <v>272</v>
      </c>
    </row>
    <row r="13" spans="1:26" s="27" customFormat="1" ht="19.5" x14ac:dyDescent="0.3">
      <c r="A13" s="720"/>
      <c r="B13" s="481"/>
      <c r="C13" s="481"/>
      <c r="D13" s="726"/>
      <c r="E13" s="482"/>
      <c r="F13" s="483"/>
      <c r="G13" s="483"/>
      <c r="H13" s="483"/>
      <c r="I13" s="483"/>
      <c r="J13" s="483"/>
      <c r="K13" s="483"/>
      <c r="L13" s="483"/>
      <c r="M13" s="483"/>
      <c r="N13" s="483"/>
      <c r="O13" s="483"/>
      <c r="P13" s="482"/>
      <c r="Q13" s="484">
        <v>110</v>
      </c>
      <c r="R13" s="494" t="s">
        <v>268</v>
      </c>
      <c r="S13" s="485">
        <v>50</v>
      </c>
      <c r="T13" s="494" t="s">
        <v>264</v>
      </c>
      <c r="U13" s="482">
        <v>60</v>
      </c>
      <c r="V13" s="489">
        <v>0</v>
      </c>
      <c r="W13" s="504"/>
    </row>
    <row r="14" spans="1:26" s="27" customFormat="1" ht="56.25" customHeight="1" x14ac:dyDescent="0.2">
      <c r="A14" s="721" t="s">
        <v>31</v>
      </c>
      <c r="B14" s="475">
        <v>1136</v>
      </c>
      <c r="C14" s="475">
        <v>764</v>
      </c>
      <c r="D14" s="496" t="s">
        <v>116</v>
      </c>
      <c r="E14" s="475">
        <v>414</v>
      </c>
      <c r="F14" s="496" t="s">
        <v>83</v>
      </c>
      <c r="G14" s="496" t="s">
        <v>83</v>
      </c>
      <c r="H14" s="496" t="s">
        <v>83</v>
      </c>
      <c r="I14" s="496" t="s">
        <v>83</v>
      </c>
      <c r="J14" s="475">
        <v>414</v>
      </c>
      <c r="K14" s="475">
        <v>611</v>
      </c>
      <c r="L14" s="496" t="s">
        <v>107</v>
      </c>
      <c r="M14" s="477">
        <v>10</v>
      </c>
      <c r="N14" s="477">
        <v>37.25</v>
      </c>
      <c r="O14" s="477">
        <v>611</v>
      </c>
      <c r="P14" s="496" t="s">
        <v>84</v>
      </c>
      <c r="Q14" s="433">
        <v>611</v>
      </c>
      <c r="R14" s="503" t="s">
        <v>269</v>
      </c>
      <c r="S14" s="477">
        <v>611</v>
      </c>
      <c r="T14" s="495" t="s">
        <v>83</v>
      </c>
      <c r="U14" s="496" t="s">
        <v>83</v>
      </c>
      <c r="V14" s="486" t="s">
        <v>128</v>
      </c>
      <c r="W14" s="505" t="s">
        <v>104</v>
      </c>
    </row>
    <row r="15" spans="1:26" s="27" customFormat="1" ht="43.5" customHeight="1" x14ac:dyDescent="0.3">
      <c r="A15" s="465"/>
      <c r="B15" s="418"/>
      <c r="C15" s="418"/>
      <c r="D15" s="418"/>
      <c r="E15" s="418"/>
      <c r="F15" s="418"/>
      <c r="G15" s="418"/>
      <c r="H15" s="418"/>
      <c r="I15" s="418"/>
      <c r="J15" s="418"/>
      <c r="K15" s="418"/>
      <c r="L15" s="418"/>
      <c r="M15" s="422"/>
      <c r="N15" s="423"/>
      <c r="O15" s="422"/>
      <c r="P15" s="418"/>
      <c r="Q15" s="443"/>
      <c r="R15" s="426"/>
      <c r="S15" s="422"/>
      <c r="T15" s="495"/>
      <c r="U15" s="495"/>
      <c r="V15" s="427" t="s">
        <v>129</v>
      </c>
      <c r="W15" s="496" t="s">
        <v>83</v>
      </c>
    </row>
    <row r="16" spans="1:26" ht="44.25" customHeight="1" x14ac:dyDescent="0.3">
      <c r="A16" s="722" t="s">
        <v>32</v>
      </c>
      <c r="B16" s="514">
        <v>4518</v>
      </c>
      <c r="C16" s="514">
        <v>3431</v>
      </c>
      <c r="D16" s="711" t="s">
        <v>89</v>
      </c>
      <c r="E16" s="514">
        <v>3065</v>
      </c>
      <c r="F16" s="514">
        <v>2</v>
      </c>
      <c r="G16" s="514">
        <v>67</v>
      </c>
      <c r="H16" s="712" t="s">
        <v>83</v>
      </c>
      <c r="I16" s="712" t="s">
        <v>83</v>
      </c>
      <c r="J16" s="712" t="s">
        <v>83</v>
      </c>
      <c r="K16" s="712" t="s">
        <v>83</v>
      </c>
      <c r="L16" s="711" t="s">
        <v>107</v>
      </c>
      <c r="M16" s="514">
        <v>75</v>
      </c>
      <c r="N16" s="514">
        <v>270</v>
      </c>
      <c r="O16" s="514">
        <v>3100</v>
      </c>
      <c r="P16" s="711" t="s">
        <v>84</v>
      </c>
      <c r="Q16" s="515">
        <v>3100</v>
      </c>
      <c r="R16" s="513" t="s">
        <v>428</v>
      </c>
      <c r="S16" s="514">
        <v>3100</v>
      </c>
      <c r="T16" s="495" t="s">
        <v>83</v>
      </c>
      <c r="U16" s="476" t="s">
        <v>83</v>
      </c>
      <c r="V16" s="506" t="s">
        <v>273</v>
      </c>
      <c r="W16" s="475" t="s">
        <v>83</v>
      </c>
      <c r="X16" s="27"/>
      <c r="Y16" s="27"/>
      <c r="Z16" s="27"/>
    </row>
    <row r="17" spans="1:26" s="27" customFormat="1" ht="19.5" x14ac:dyDescent="0.3">
      <c r="A17" s="465" t="s">
        <v>33</v>
      </c>
      <c r="B17" s="420">
        <v>177</v>
      </c>
      <c r="C17" s="420">
        <v>40</v>
      </c>
      <c r="D17" s="715" t="s">
        <v>93</v>
      </c>
      <c r="E17" s="418">
        <v>100</v>
      </c>
      <c r="F17" s="418">
        <v>0</v>
      </c>
      <c r="G17" s="418">
        <v>0</v>
      </c>
      <c r="H17" s="712" t="s">
        <v>83</v>
      </c>
      <c r="I17" s="712" t="s">
        <v>83</v>
      </c>
      <c r="J17" s="418">
        <v>23</v>
      </c>
      <c r="K17" s="418">
        <v>10</v>
      </c>
      <c r="L17" s="422">
        <v>0</v>
      </c>
      <c r="M17" s="422">
        <v>0</v>
      </c>
      <c r="N17" s="422">
        <v>0</v>
      </c>
      <c r="O17" s="422">
        <v>40</v>
      </c>
      <c r="P17" s="418" t="s">
        <v>84</v>
      </c>
      <c r="Q17" s="444">
        <v>10</v>
      </c>
      <c r="R17" s="419" t="s">
        <v>373</v>
      </c>
      <c r="S17" s="418">
        <v>10</v>
      </c>
      <c r="T17" s="432"/>
      <c r="U17" s="418"/>
      <c r="V17" s="418"/>
      <c r="W17" s="432" t="s">
        <v>87</v>
      </c>
    </row>
    <row r="18" spans="1:26" s="5" customFormat="1" ht="45.75" customHeight="1" x14ac:dyDescent="0.3">
      <c r="A18" s="723" t="s">
        <v>34</v>
      </c>
      <c r="B18" s="433">
        <v>3595</v>
      </c>
      <c r="C18" s="433">
        <v>2395</v>
      </c>
      <c r="D18" s="434" t="s">
        <v>89</v>
      </c>
      <c r="E18" s="435">
        <v>1240</v>
      </c>
      <c r="F18" s="435">
        <v>0</v>
      </c>
      <c r="G18" s="435">
        <v>0</v>
      </c>
      <c r="H18" s="712" t="s">
        <v>83</v>
      </c>
      <c r="I18" s="712" t="s">
        <v>83</v>
      </c>
      <c r="J18" s="436">
        <v>0</v>
      </c>
      <c r="K18" s="435">
        <v>0</v>
      </c>
      <c r="L18" s="437" t="s">
        <v>107</v>
      </c>
      <c r="M18" s="438">
        <v>25</v>
      </c>
      <c r="N18" s="438">
        <v>55</v>
      </c>
      <c r="O18" s="439">
        <v>2035</v>
      </c>
      <c r="P18" s="417" t="s">
        <v>84</v>
      </c>
      <c r="Q18" s="433">
        <v>2035</v>
      </c>
      <c r="R18" s="498" t="s">
        <v>429</v>
      </c>
      <c r="S18" s="440">
        <v>2035</v>
      </c>
      <c r="T18" s="440" t="s">
        <v>86</v>
      </c>
      <c r="U18" s="440" t="s">
        <v>86</v>
      </c>
      <c r="V18" s="441" t="s">
        <v>273</v>
      </c>
      <c r="W18" s="3" t="s">
        <v>86</v>
      </c>
      <c r="X18" s="4"/>
      <c r="Y18" s="4"/>
      <c r="Z18" s="4"/>
    </row>
    <row r="19" spans="1:26" s="27" customFormat="1" ht="19.5" x14ac:dyDescent="0.3">
      <c r="A19" s="465" t="s">
        <v>34</v>
      </c>
      <c r="B19" s="435">
        <v>0</v>
      </c>
      <c r="C19" s="435">
        <v>0</v>
      </c>
      <c r="D19" s="435">
        <v>0</v>
      </c>
      <c r="E19" s="435">
        <v>0</v>
      </c>
      <c r="F19" s="435">
        <v>0</v>
      </c>
      <c r="G19" s="435">
        <v>0</v>
      </c>
      <c r="H19" s="712" t="s">
        <v>83</v>
      </c>
      <c r="I19" s="712" t="s">
        <v>83</v>
      </c>
      <c r="J19" s="436">
        <v>0</v>
      </c>
      <c r="K19" s="435">
        <v>0</v>
      </c>
      <c r="L19" s="422"/>
      <c r="M19" s="422"/>
      <c r="N19" s="422"/>
      <c r="O19" s="422"/>
      <c r="P19" s="418"/>
      <c r="Q19" s="425"/>
      <c r="R19" s="432"/>
      <c r="S19" s="418"/>
      <c r="T19" s="419"/>
      <c r="U19" s="442"/>
      <c r="V19" s="418"/>
      <c r="W19" s="14"/>
    </row>
    <row r="20" spans="1:26" s="4" customFormat="1" ht="58.5" x14ac:dyDescent="0.2">
      <c r="A20" s="493" t="s">
        <v>35</v>
      </c>
      <c r="B20" s="713">
        <v>3604</v>
      </c>
      <c r="C20" s="713">
        <v>1771</v>
      </c>
      <c r="D20" s="434" t="s">
        <v>163</v>
      </c>
      <c r="E20" s="433">
        <v>775</v>
      </c>
      <c r="F20" s="433">
        <v>0</v>
      </c>
      <c r="G20" s="433">
        <v>0</v>
      </c>
      <c r="H20" s="712" t="s">
        <v>83</v>
      </c>
      <c r="I20" s="712" t="s">
        <v>83</v>
      </c>
      <c r="J20" s="433">
        <v>775</v>
      </c>
      <c r="K20" s="433">
        <v>1523</v>
      </c>
      <c r="L20" s="728" t="s">
        <v>107</v>
      </c>
      <c r="M20" s="439">
        <v>66</v>
      </c>
      <c r="N20" s="439">
        <v>252</v>
      </c>
      <c r="O20" s="439">
        <v>1523</v>
      </c>
      <c r="P20" s="752" t="s">
        <v>84</v>
      </c>
      <c r="Q20" s="439">
        <v>1523</v>
      </c>
      <c r="R20" s="714" t="s">
        <v>430</v>
      </c>
      <c r="S20" s="433">
        <v>1523</v>
      </c>
      <c r="T20" s="443" t="s">
        <v>86</v>
      </c>
      <c r="U20" s="443" t="s">
        <v>86</v>
      </c>
      <c r="V20" s="501" t="s">
        <v>165</v>
      </c>
      <c r="W20" s="501" t="s">
        <v>275</v>
      </c>
    </row>
    <row r="21" spans="1:26" ht="40.5" customHeight="1" x14ac:dyDescent="0.3">
      <c r="A21" s="513" t="s">
        <v>36</v>
      </c>
      <c r="B21" s="859">
        <v>1123</v>
      </c>
      <c r="C21" s="860">
        <v>726</v>
      </c>
      <c r="D21" s="513" t="s">
        <v>89</v>
      </c>
      <c r="E21" s="514">
        <v>710</v>
      </c>
      <c r="F21" s="433">
        <v>0</v>
      </c>
      <c r="G21" s="433">
        <v>0</v>
      </c>
      <c r="H21" s="712" t="s">
        <v>83</v>
      </c>
      <c r="I21" s="712" t="s">
        <v>83</v>
      </c>
      <c r="J21" s="514">
        <v>710</v>
      </c>
      <c r="K21" s="514">
        <v>421</v>
      </c>
      <c r="L21" s="711" t="s">
        <v>86</v>
      </c>
      <c r="M21" s="711" t="s">
        <v>86</v>
      </c>
      <c r="N21" s="711" t="s">
        <v>86</v>
      </c>
      <c r="O21" s="514">
        <v>421</v>
      </c>
      <c r="P21" s="514" t="s">
        <v>84</v>
      </c>
      <c r="Q21" s="515">
        <v>421</v>
      </c>
      <c r="R21" s="513" t="s">
        <v>374</v>
      </c>
      <c r="S21" s="515">
        <v>421</v>
      </c>
      <c r="T21" s="513"/>
      <c r="U21" s="446"/>
      <c r="V21" s="507" t="s">
        <v>273</v>
      </c>
      <c r="W21" s="515" t="s">
        <v>276</v>
      </c>
      <c r="X21" s="27"/>
      <c r="Y21" s="27"/>
      <c r="Z21" s="27"/>
    </row>
    <row r="22" spans="1:26" s="256" customFormat="1" ht="47.25" customHeight="1" x14ac:dyDescent="0.2">
      <c r="A22" s="430" t="s">
        <v>37</v>
      </c>
      <c r="B22" s="716">
        <v>678</v>
      </c>
      <c r="C22" s="716">
        <v>678</v>
      </c>
      <c r="D22" s="431" t="s">
        <v>89</v>
      </c>
      <c r="E22" s="429">
        <v>467</v>
      </c>
      <c r="F22" s="429">
        <v>1</v>
      </c>
      <c r="G22" s="429" t="s">
        <v>83</v>
      </c>
      <c r="H22" s="429" t="s">
        <v>83</v>
      </c>
      <c r="I22" s="429" t="s">
        <v>83</v>
      </c>
      <c r="J22" s="429">
        <v>467</v>
      </c>
      <c r="K22" s="429" t="s">
        <v>83</v>
      </c>
      <c r="L22" s="429" t="s">
        <v>107</v>
      </c>
      <c r="M22" s="429">
        <v>7</v>
      </c>
      <c r="N22" s="429">
        <v>35</v>
      </c>
      <c r="O22" s="429">
        <v>527</v>
      </c>
      <c r="P22" s="429" t="s">
        <v>84</v>
      </c>
      <c r="Q22" s="429">
        <v>527</v>
      </c>
      <c r="R22" s="500" t="s">
        <v>431</v>
      </c>
      <c r="S22" s="429">
        <v>527</v>
      </c>
      <c r="T22" s="431" t="s">
        <v>83</v>
      </c>
      <c r="U22" s="447" t="s">
        <v>83</v>
      </c>
      <c r="V22" s="508" t="s">
        <v>273</v>
      </c>
      <c r="W22" s="255" t="s">
        <v>83</v>
      </c>
      <c r="X22" s="162"/>
      <c r="Y22" s="162"/>
      <c r="Z22" s="162"/>
    </row>
    <row r="23" spans="1:26" ht="51" customHeight="1" x14ac:dyDescent="0.3">
      <c r="A23" s="466" t="s">
        <v>38</v>
      </c>
      <c r="B23" s="428">
        <v>166</v>
      </c>
      <c r="C23" s="428">
        <v>72</v>
      </c>
      <c r="D23" s="449" t="s">
        <v>89</v>
      </c>
      <c r="E23" s="429">
        <v>63</v>
      </c>
      <c r="F23" s="429" t="s">
        <v>86</v>
      </c>
      <c r="G23" s="429" t="s">
        <v>86</v>
      </c>
      <c r="H23" s="429" t="s">
        <v>86</v>
      </c>
      <c r="I23" s="429" t="s">
        <v>86</v>
      </c>
      <c r="J23" s="429" t="s">
        <v>86</v>
      </c>
      <c r="K23" s="429" t="s">
        <v>86</v>
      </c>
      <c r="L23" s="429" t="s">
        <v>86</v>
      </c>
      <c r="M23" s="429" t="s">
        <v>86</v>
      </c>
      <c r="N23" s="429" t="s">
        <v>86</v>
      </c>
      <c r="O23" s="429">
        <v>59</v>
      </c>
      <c r="P23" s="429" t="s">
        <v>84</v>
      </c>
      <c r="Q23" s="448">
        <v>59</v>
      </c>
      <c r="R23" s="507" t="s">
        <v>432</v>
      </c>
      <c r="S23" s="448">
        <v>59</v>
      </c>
      <c r="T23" s="449" t="s">
        <v>86</v>
      </c>
      <c r="U23" s="450" t="s">
        <v>86</v>
      </c>
      <c r="V23" s="507" t="s">
        <v>130</v>
      </c>
      <c r="W23" s="153" t="s">
        <v>86</v>
      </c>
      <c r="X23" s="27"/>
      <c r="Y23" s="27"/>
      <c r="Z23" s="27"/>
    </row>
    <row r="24" spans="1:26" s="4" customFormat="1" ht="58.5" x14ac:dyDescent="0.3">
      <c r="A24" s="724" t="s">
        <v>39</v>
      </c>
      <c r="B24" s="717">
        <v>392</v>
      </c>
      <c r="C24" s="717">
        <v>211.99</v>
      </c>
      <c r="D24" s="451" t="s">
        <v>89</v>
      </c>
      <c r="E24" s="443">
        <v>220</v>
      </c>
      <c r="F24" s="443">
        <v>2</v>
      </c>
      <c r="G24" s="443">
        <v>32</v>
      </c>
      <c r="H24" s="443">
        <v>17</v>
      </c>
      <c r="I24" s="443">
        <v>5.72</v>
      </c>
      <c r="J24" s="443">
        <v>203</v>
      </c>
      <c r="K24" s="443">
        <v>23.32</v>
      </c>
      <c r="L24" s="444" t="s">
        <v>107</v>
      </c>
      <c r="M24" s="444">
        <v>17</v>
      </c>
      <c r="N24" s="444">
        <v>41.75</v>
      </c>
      <c r="O24" s="444">
        <f>I24+K24</f>
        <v>29.04</v>
      </c>
      <c r="P24" s="443" t="s">
        <v>84</v>
      </c>
      <c r="Q24" s="443">
        <v>29</v>
      </c>
      <c r="R24" s="501" t="s">
        <v>433</v>
      </c>
      <c r="S24" s="443">
        <v>29</v>
      </c>
      <c r="T24" s="445"/>
      <c r="U24" s="452"/>
      <c r="V24" s="501" t="s">
        <v>274</v>
      </c>
      <c r="W24" s="510" t="s">
        <v>277</v>
      </c>
    </row>
    <row r="25" spans="1:26" s="27" customFormat="1" ht="19.5" x14ac:dyDescent="0.3">
      <c r="A25" s="465" t="s">
        <v>44</v>
      </c>
      <c r="B25" s="420"/>
      <c r="C25" s="420"/>
      <c r="D25" s="420"/>
      <c r="E25" s="418"/>
      <c r="F25" s="418"/>
      <c r="G25" s="418"/>
      <c r="H25" s="418"/>
      <c r="I25" s="418"/>
      <c r="J25" s="418"/>
      <c r="K25" s="418"/>
      <c r="L25" s="422"/>
      <c r="M25" s="422"/>
      <c r="N25" s="422"/>
      <c r="O25" s="422"/>
      <c r="P25" s="418"/>
      <c r="Q25" s="453"/>
      <c r="R25" s="502"/>
      <c r="S25" s="453"/>
      <c r="T25" s="454"/>
      <c r="U25" s="424"/>
      <c r="V25" s="453"/>
      <c r="W25" s="87"/>
    </row>
    <row r="26" spans="1:26" s="337" customFormat="1" ht="95.25" customHeight="1" x14ac:dyDescent="0.25">
      <c r="A26" s="725" t="s">
        <v>40</v>
      </c>
      <c r="B26" s="455">
        <v>560</v>
      </c>
      <c r="C26" s="456">
        <v>300</v>
      </c>
      <c r="D26" s="457" t="s">
        <v>89</v>
      </c>
      <c r="E26" s="458">
        <v>400</v>
      </c>
      <c r="F26" s="459" t="s">
        <v>86</v>
      </c>
      <c r="G26" s="459" t="s">
        <v>86</v>
      </c>
      <c r="H26" s="459" t="s">
        <v>86</v>
      </c>
      <c r="I26" s="459" t="s">
        <v>86</v>
      </c>
      <c r="J26" s="458">
        <v>280</v>
      </c>
      <c r="K26" s="460">
        <f>C26*1100/1000</f>
        <v>330</v>
      </c>
      <c r="L26" s="461" t="s">
        <v>107</v>
      </c>
      <c r="M26" s="458">
        <v>26</v>
      </c>
      <c r="N26" s="460">
        <v>50.6</v>
      </c>
      <c r="O26" s="456">
        <v>204</v>
      </c>
      <c r="P26" s="461" t="s">
        <v>84</v>
      </c>
      <c r="Q26" s="456">
        <v>330</v>
      </c>
      <c r="R26" s="462" t="s">
        <v>434</v>
      </c>
      <c r="S26" s="458">
        <f>Q26</f>
        <v>330</v>
      </c>
      <c r="T26" s="459" t="s">
        <v>86</v>
      </c>
      <c r="U26" s="459" t="s">
        <v>86</v>
      </c>
      <c r="V26" s="463" t="s">
        <v>204</v>
      </c>
      <c r="W26" s="511" t="s">
        <v>205</v>
      </c>
      <c r="X26" s="336"/>
      <c r="Y26" s="336"/>
      <c r="Z26" s="336"/>
    </row>
    <row r="27" spans="1:26" s="27" customFormat="1" ht="19.5" x14ac:dyDescent="0.3">
      <c r="A27" s="516" t="s">
        <v>41</v>
      </c>
      <c r="B27" s="517">
        <f>SUM(B9:B26)</f>
        <v>21299.41</v>
      </c>
      <c r="C27" s="517">
        <f>SUM(C9:C26)</f>
        <v>14996.99</v>
      </c>
      <c r="D27" s="518"/>
      <c r="E27" s="517">
        <f t="shared" ref="E27:K27" si="0">SUM(E9:E26)</f>
        <v>9290</v>
      </c>
      <c r="F27" s="517">
        <f t="shared" si="0"/>
        <v>8</v>
      </c>
      <c r="G27" s="517">
        <f t="shared" si="0"/>
        <v>358</v>
      </c>
      <c r="H27" s="517">
        <f t="shared" si="0"/>
        <v>92</v>
      </c>
      <c r="I27" s="517">
        <f t="shared" si="0"/>
        <v>28505.72</v>
      </c>
      <c r="J27" s="517">
        <f t="shared" si="0"/>
        <v>4631</v>
      </c>
      <c r="K27" s="519">
        <f t="shared" si="0"/>
        <v>5575419.3200000003</v>
      </c>
      <c r="L27" s="520"/>
      <c r="M27" s="517">
        <f>SUM(M9:M26)</f>
        <v>326</v>
      </c>
      <c r="N27" s="517">
        <f>SUM(N9:N26)</f>
        <v>892.85</v>
      </c>
      <c r="O27" s="517">
        <f>SUM(O9:O26)</f>
        <v>5609762.04</v>
      </c>
      <c r="P27" s="521" t="s">
        <v>84</v>
      </c>
      <c r="Q27" s="729">
        <f>SUM(Q9:Q26)</f>
        <v>7000858</v>
      </c>
      <c r="R27" s="522"/>
      <c r="S27" s="729">
        <v>9</v>
      </c>
      <c r="T27" s="521"/>
      <c r="U27" s="729">
        <f t="shared" ref="U27" si="1">SUM(U9:U26)</f>
        <v>3990070</v>
      </c>
      <c r="V27" s="523">
        <v>0</v>
      </c>
      <c r="W27" s="524"/>
    </row>
    <row r="28" spans="1:26" s="27" customFormat="1" x14ac:dyDescent="0.3">
      <c r="A28" s="259" t="s">
        <v>66</v>
      </c>
      <c r="B28" s="20"/>
      <c r="C28" s="20"/>
      <c r="D28" s="20"/>
      <c r="E28" s="77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7"/>
      <c r="Q28" s="78"/>
      <c r="R28" s="79"/>
      <c r="S28" s="72"/>
      <c r="T28" s="73"/>
      <c r="U28" s="73"/>
      <c r="V28" s="80"/>
      <c r="W28" s="81"/>
    </row>
    <row r="29" spans="1:26" s="27" customFormat="1" x14ac:dyDescent="0.3">
      <c r="A29" s="18" t="s">
        <v>76</v>
      </c>
      <c r="B29" s="20"/>
      <c r="C29" s="20"/>
      <c r="D29" s="20"/>
      <c r="E29" s="77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7"/>
      <c r="Q29" s="78"/>
      <c r="R29" s="79"/>
      <c r="S29" s="72"/>
      <c r="T29" s="73"/>
      <c r="U29" s="73"/>
      <c r="V29" s="80"/>
      <c r="W29" s="81"/>
    </row>
    <row r="30" spans="1:26" s="27" customFormat="1" x14ac:dyDescent="0.3">
      <c r="A30" s="1345" t="s">
        <v>77</v>
      </c>
      <c r="B30" s="1345"/>
      <c r="C30" s="1345"/>
      <c r="D30" s="1345"/>
      <c r="E30" s="1345"/>
      <c r="F30" s="1345"/>
      <c r="G30" s="1345"/>
      <c r="H30" s="1345"/>
      <c r="I30" s="1345"/>
      <c r="J30" s="1345"/>
      <c r="K30" s="1345"/>
      <c r="L30" s="1345"/>
      <c r="M30" s="1345"/>
      <c r="N30" s="1345"/>
      <c r="O30" s="1345"/>
      <c r="P30" s="1345"/>
      <c r="Q30" s="1345"/>
      <c r="R30" s="1345"/>
      <c r="S30" s="1345"/>
      <c r="T30" s="1345"/>
      <c r="U30" s="1345"/>
      <c r="V30" s="1345"/>
      <c r="W30" s="1345"/>
    </row>
    <row r="31" spans="1:26" s="27" customFormat="1" x14ac:dyDescent="0.3">
      <c r="A31" s="1345" t="s">
        <v>75</v>
      </c>
      <c r="B31" s="1345"/>
      <c r="C31" s="1345"/>
      <c r="D31" s="1345"/>
      <c r="E31" s="1345"/>
      <c r="F31" s="1345"/>
      <c r="G31" s="1345"/>
      <c r="H31" s="1345"/>
      <c r="I31" s="1345"/>
      <c r="J31" s="1345"/>
      <c r="K31" s="1345"/>
      <c r="L31" s="1345"/>
      <c r="M31" s="1345"/>
      <c r="N31" s="1345"/>
      <c r="O31" s="1345"/>
      <c r="P31" s="1345"/>
      <c r="Q31" s="1345"/>
      <c r="R31" s="1345"/>
      <c r="S31" s="1345"/>
      <c r="T31" s="1345"/>
      <c r="U31" s="1345"/>
      <c r="V31" s="1345"/>
      <c r="W31" s="1345"/>
    </row>
    <row r="32" spans="1:26" s="27" customFormat="1" x14ac:dyDescent="0.2">
      <c r="E32" s="82"/>
      <c r="F32" s="82"/>
      <c r="G32" s="82"/>
      <c r="H32" s="82"/>
      <c r="I32" s="82"/>
      <c r="J32" s="82"/>
      <c r="K32" s="82"/>
      <c r="L32" s="83"/>
      <c r="M32" s="83"/>
      <c r="N32" s="83"/>
    </row>
    <row r="33" spans="5:23" s="27" customFormat="1" x14ac:dyDescent="0.2">
      <c r="E33" s="82"/>
      <c r="F33" s="82"/>
      <c r="G33" s="82"/>
      <c r="H33" s="82"/>
      <c r="I33" s="82"/>
      <c r="J33" s="82"/>
      <c r="K33" s="82"/>
      <c r="L33" s="83"/>
      <c r="M33" s="83"/>
      <c r="N33" s="83"/>
    </row>
    <row r="34" spans="5:23" s="27" customFormat="1" x14ac:dyDescent="0.2">
      <c r="E34" s="82"/>
      <c r="F34" s="82"/>
      <c r="G34" s="82"/>
      <c r="H34" s="82"/>
      <c r="I34" s="82"/>
      <c r="J34" s="82"/>
      <c r="K34" s="82"/>
      <c r="L34" s="83"/>
      <c r="M34" s="83"/>
      <c r="N34" s="83"/>
    </row>
    <row r="35" spans="5:23" s="27" customFormat="1" x14ac:dyDescent="0.2">
      <c r="L35" s="83"/>
      <c r="M35" s="83"/>
      <c r="N35" s="83"/>
      <c r="W35" s="84"/>
    </row>
    <row r="36" spans="5:23" s="27" customFormat="1" x14ac:dyDescent="0.2">
      <c r="L36" s="83"/>
      <c r="M36" s="83"/>
      <c r="N36" s="83"/>
      <c r="W36" s="84"/>
    </row>
    <row r="37" spans="5:23" s="27" customFormat="1" x14ac:dyDescent="0.2">
      <c r="L37" s="83"/>
      <c r="M37" s="83"/>
      <c r="N37" s="83"/>
      <c r="W37" s="84"/>
    </row>
    <row r="38" spans="5:23" s="27" customFormat="1" x14ac:dyDescent="0.2">
      <c r="L38" s="83"/>
      <c r="M38" s="83"/>
      <c r="N38" s="83"/>
    </row>
    <row r="39" spans="5:23" s="27" customFormat="1" x14ac:dyDescent="0.2">
      <c r="L39" s="83"/>
      <c r="M39" s="83"/>
      <c r="N39" s="83"/>
    </row>
    <row r="40" spans="5:23" s="27" customFormat="1" x14ac:dyDescent="0.2">
      <c r="L40" s="83"/>
      <c r="M40" s="83"/>
      <c r="N40" s="83"/>
    </row>
    <row r="41" spans="5:23" s="27" customFormat="1" x14ac:dyDescent="0.2">
      <c r="L41" s="83"/>
      <c r="M41" s="83"/>
      <c r="N41" s="83"/>
    </row>
    <row r="42" spans="5:23" s="27" customFormat="1" x14ac:dyDescent="0.2">
      <c r="L42" s="83"/>
      <c r="M42" s="83"/>
      <c r="N42" s="83"/>
    </row>
    <row r="43" spans="5:23" s="27" customFormat="1" x14ac:dyDescent="0.2">
      <c r="L43" s="83"/>
      <c r="M43" s="83"/>
      <c r="N43" s="83"/>
    </row>
    <row r="44" spans="5:23" s="27" customFormat="1" x14ac:dyDescent="0.2">
      <c r="L44" s="83"/>
      <c r="M44" s="83"/>
      <c r="N44" s="83"/>
    </row>
    <row r="45" spans="5:23" s="27" customFormat="1" x14ac:dyDescent="0.2">
      <c r="L45" s="83"/>
      <c r="M45" s="83"/>
      <c r="N45" s="83"/>
    </row>
    <row r="46" spans="5:23" s="27" customFormat="1" x14ac:dyDescent="0.2">
      <c r="L46" s="83"/>
      <c r="M46" s="83"/>
      <c r="N46" s="83"/>
    </row>
    <row r="47" spans="5:23" s="27" customFormat="1" x14ac:dyDescent="0.2">
      <c r="L47" s="83"/>
      <c r="M47" s="83"/>
      <c r="N47" s="83"/>
    </row>
    <row r="48" spans="5:23" s="27" customFormat="1" x14ac:dyDescent="0.2">
      <c r="L48" s="83"/>
      <c r="M48" s="83"/>
      <c r="N48" s="83"/>
    </row>
    <row r="49" spans="12:14" s="27" customFormat="1" x14ac:dyDescent="0.2">
      <c r="L49" s="83"/>
      <c r="M49" s="83"/>
      <c r="N49" s="83"/>
    </row>
    <row r="50" spans="12:14" s="27" customFormat="1" x14ac:dyDescent="0.2">
      <c r="L50" s="83"/>
      <c r="M50" s="83"/>
      <c r="N50" s="83"/>
    </row>
    <row r="51" spans="12:14" s="27" customFormat="1" x14ac:dyDescent="0.2">
      <c r="L51" s="83"/>
      <c r="M51" s="83"/>
      <c r="N51" s="83"/>
    </row>
    <row r="52" spans="12:14" s="27" customFormat="1" x14ac:dyDescent="0.2">
      <c r="L52" s="83"/>
      <c r="M52" s="83"/>
      <c r="N52" s="83"/>
    </row>
    <row r="53" spans="12:14" s="27" customFormat="1" x14ac:dyDescent="0.2">
      <c r="L53" s="83"/>
      <c r="M53" s="83"/>
      <c r="N53" s="83"/>
    </row>
    <row r="54" spans="12:14" s="27" customFormat="1" x14ac:dyDescent="0.2">
      <c r="L54" s="83"/>
      <c r="M54" s="83"/>
      <c r="N54" s="83"/>
    </row>
    <row r="55" spans="12:14" s="27" customFormat="1" x14ac:dyDescent="0.2">
      <c r="L55" s="83"/>
      <c r="M55" s="83"/>
      <c r="N55" s="83"/>
    </row>
    <row r="56" spans="12:14" s="27" customFormat="1" x14ac:dyDescent="0.2">
      <c r="L56" s="83"/>
      <c r="M56" s="83"/>
      <c r="N56" s="83"/>
    </row>
    <row r="57" spans="12:14" s="27" customFormat="1" x14ac:dyDescent="0.2">
      <c r="L57" s="83"/>
      <c r="M57" s="83"/>
      <c r="N57" s="83"/>
    </row>
    <row r="58" spans="12:14" s="27" customFormat="1" x14ac:dyDescent="0.2">
      <c r="L58" s="83"/>
      <c r="M58" s="83"/>
      <c r="N58" s="83"/>
    </row>
    <row r="59" spans="12:14" s="27" customFormat="1" x14ac:dyDescent="0.2">
      <c r="L59" s="83"/>
      <c r="M59" s="83"/>
      <c r="N59" s="83"/>
    </row>
    <row r="60" spans="12:14" s="27" customFormat="1" x14ac:dyDescent="0.2">
      <c r="L60" s="83"/>
      <c r="M60" s="83"/>
      <c r="N60" s="83"/>
    </row>
    <row r="61" spans="12:14" s="27" customFormat="1" x14ac:dyDescent="0.2">
      <c r="L61" s="83"/>
      <c r="M61" s="83"/>
      <c r="N61" s="83"/>
    </row>
    <row r="62" spans="12:14" s="27" customFormat="1" x14ac:dyDescent="0.2">
      <c r="L62" s="83"/>
      <c r="M62" s="83"/>
      <c r="N62" s="83"/>
    </row>
    <row r="63" spans="12:14" s="27" customFormat="1" x14ac:dyDescent="0.2">
      <c r="L63" s="83"/>
      <c r="M63" s="83"/>
      <c r="N63" s="83"/>
    </row>
    <row r="64" spans="12:14" s="27" customFormat="1" x14ac:dyDescent="0.2">
      <c r="L64" s="83"/>
      <c r="M64" s="83"/>
      <c r="N64" s="83"/>
    </row>
    <row r="65" spans="12:14" s="27" customFormat="1" x14ac:dyDescent="0.2">
      <c r="L65" s="83"/>
      <c r="M65" s="83"/>
      <c r="N65" s="83"/>
    </row>
    <row r="66" spans="12:14" s="27" customFormat="1" x14ac:dyDescent="0.2">
      <c r="L66" s="83"/>
      <c r="M66" s="83"/>
      <c r="N66" s="83"/>
    </row>
    <row r="67" spans="12:14" s="27" customFormat="1" x14ac:dyDescent="0.2">
      <c r="L67" s="83"/>
      <c r="M67" s="83"/>
      <c r="N67" s="83"/>
    </row>
    <row r="68" spans="12:14" s="27" customFormat="1" x14ac:dyDescent="0.2">
      <c r="L68" s="83"/>
      <c r="M68" s="83"/>
      <c r="N68" s="83"/>
    </row>
    <row r="69" spans="12:14" s="27" customFormat="1" x14ac:dyDescent="0.2">
      <c r="L69" s="83"/>
      <c r="M69" s="83"/>
      <c r="N69" s="83"/>
    </row>
    <row r="70" spans="12:14" s="27" customFormat="1" x14ac:dyDescent="0.2">
      <c r="L70" s="83"/>
      <c r="M70" s="83"/>
      <c r="N70" s="83"/>
    </row>
    <row r="71" spans="12:14" s="27" customFormat="1" x14ac:dyDescent="0.2">
      <c r="L71" s="83"/>
      <c r="M71" s="83"/>
      <c r="N71" s="83"/>
    </row>
    <row r="72" spans="12:14" s="27" customFormat="1" x14ac:dyDescent="0.2">
      <c r="L72" s="83"/>
      <c r="M72" s="83"/>
      <c r="N72" s="83"/>
    </row>
    <row r="73" spans="12:14" s="27" customFormat="1" x14ac:dyDescent="0.2">
      <c r="L73" s="83"/>
      <c r="M73" s="83"/>
      <c r="N73" s="83"/>
    </row>
    <row r="74" spans="12:14" s="27" customFormat="1" x14ac:dyDescent="0.2">
      <c r="L74" s="83"/>
      <c r="M74" s="83"/>
      <c r="N74" s="83"/>
    </row>
    <row r="75" spans="12:14" s="27" customFormat="1" x14ac:dyDescent="0.2">
      <c r="L75" s="83"/>
      <c r="M75" s="83"/>
      <c r="N75" s="83"/>
    </row>
    <row r="76" spans="12:14" x14ac:dyDescent="0.3">
      <c r="L76" s="85"/>
      <c r="M76" s="85"/>
      <c r="N76" s="85"/>
    </row>
    <row r="77" spans="12:14" x14ac:dyDescent="0.3">
      <c r="L77" s="85"/>
      <c r="M77" s="85"/>
      <c r="N77" s="85"/>
    </row>
    <row r="78" spans="12:14" x14ac:dyDescent="0.3">
      <c r="L78" s="85"/>
      <c r="M78" s="85"/>
      <c r="N78" s="85"/>
    </row>
    <row r="79" spans="12:14" x14ac:dyDescent="0.3">
      <c r="L79" s="85"/>
      <c r="M79" s="85"/>
      <c r="N79" s="85"/>
    </row>
    <row r="80" spans="12:14" x14ac:dyDescent="0.3">
      <c r="L80" s="85"/>
      <c r="M80" s="85"/>
      <c r="N80" s="85"/>
    </row>
  </sheetData>
  <mergeCells count="33">
    <mergeCell ref="A30:W30"/>
    <mergeCell ref="L5:L7"/>
    <mergeCell ref="A31:W31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U6:U7"/>
    <mergeCell ref="T6:T7"/>
    <mergeCell ref="H5:I5"/>
    <mergeCell ref="M5:M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J5:K5"/>
    <mergeCell ref="N5:N7"/>
    <mergeCell ref="A2:E2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2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Z78"/>
  <sheetViews>
    <sheetView view="pageBreakPreview" zoomScale="98" zoomScaleNormal="85" zoomScaleSheetLayoutView="98" zoomScalePageLayoutView="80" workbookViewId="0">
      <pane xSplit="1" ySplit="7" topLeftCell="B8" activePane="bottomRight" state="frozen"/>
      <selection pane="topRight" activeCell="B1" sqref="B1"/>
      <selection pane="bottomLeft" activeCell="A10" sqref="A10"/>
      <selection pane="bottomRight" activeCell="P22" sqref="P22"/>
    </sheetView>
  </sheetViews>
  <sheetFormatPr defaultRowHeight="18.75" x14ac:dyDescent="0.3"/>
  <cols>
    <col min="1" max="1" width="10" style="266" customWidth="1"/>
    <col min="2" max="4" width="9.5" style="266" customWidth="1"/>
    <col min="5" max="5" width="9.75" style="266" customWidth="1"/>
    <col min="6" max="6" width="9" style="266" customWidth="1"/>
    <col min="7" max="11" width="9.375" style="266" customWidth="1"/>
    <col min="12" max="12" width="9.25" style="266" customWidth="1"/>
    <col min="13" max="13" width="12.875" style="266" customWidth="1"/>
    <col min="14" max="14" width="13" style="266" customWidth="1"/>
    <col min="15" max="15" width="10.25" style="266" bestFit="1" customWidth="1"/>
    <col min="16" max="16" width="9.375" style="266" customWidth="1"/>
    <col min="17" max="17" width="10.375" style="266" customWidth="1"/>
    <col min="18" max="18" width="22.625" style="266" customWidth="1"/>
    <col min="19" max="19" width="10.75" style="266" bestFit="1" customWidth="1"/>
    <col min="20" max="20" width="26" style="266" customWidth="1"/>
    <col min="21" max="21" width="11.25" style="266" bestFit="1" customWidth="1"/>
    <col min="22" max="22" width="13.75" style="266" customWidth="1"/>
    <col min="23" max="23" width="17.25" style="266" customWidth="1"/>
    <col min="24" max="16384" width="9" style="266"/>
  </cols>
  <sheetData>
    <row r="1" spans="1:26" x14ac:dyDescent="0.3">
      <c r="A1" s="1375" t="s">
        <v>79</v>
      </c>
      <c r="B1" s="1375"/>
      <c r="C1" s="1375"/>
      <c r="D1" s="1375"/>
      <c r="E1" s="1375"/>
      <c r="F1" s="1375"/>
      <c r="G1" s="1375"/>
      <c r="H1" s="1375"/>
      <c r="I1" s="1375"/>
      <c r="J1" s="1375"/>
      <c r="K1" s="1375"/>
      <c r="L1" s="1375"/>
      <c r="M1" s="1375"/>
      <c r="N1" s="1375"/>
      <c r="O1" s="1375"/>
      <c r="P1" s="1375"/>
      <c r="Q1" s="1375"/>
      <c r="R1" s="1375"/>
      <c r="S1" s="1375"/>
      <c r="T1" s="1375"/>
      <c r="U1" s="1375"/>
      <c r="V1" s="1375"/>
      <c r="W1" s="1375"/>
      <c r="X1" s="265"/>
      <c r="Y1" s="265"/>
      <c r="Z1" s="265"/>
    </row>
    <row r="2" spans="1:26" x14ac:dyDescent="0.3">
      <c r="A2" s="1390" t="s">
        <v>393</v>
      </c>
      <c r="B2" s="1390"/>
      <c r="C2" s="1390"/>
      <c r="D2" s="1390"/>
      <c r="E2" s="1390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</row>
    <row r="3" spans="1:26" ht="18.75" customHeight="1" x14ac:dyDescent="0.3">
      <c r="A3" s="1376" t="s">
        <v>0</v>
      </c>
      <c r="B3" s="102" t="s">
        <v>1</v>
      </c>
      <c r="C3" s="1363" t="s">
        <v>45</v>
      </c>
      <c r="D3" s="102" t="s">
        <v>2</v>
      </c>
      <c r="E3" s="1379" t="s">
        <v>3</v>
      </c>
      <c r="F3" s="1380"/>
      <c r="G3" s="1381"/>
      <c r="H3" s="1369" t="s">
        <v>4</v>
      </c>
      <c r="I3" s="1385"/>
      <c r="J3" s="1385"/>
      <c r="K3" s="1385"/>
      <c r="L3" s="1385"/>
      <c r="M3" s="1385"/>
      <c r="N3" s="1370"/>
      <c r="O3" s="1387" t="s">
        <v>5</v>
      </c>
      <c r="P3" s="1388"/>
      <c r="Q3" s="1387" t="s">
        <v>6</v>
      </c>
      <c r="R3" s="1389"/>
      <c r="S3" s="1389"/>
      <c r="T3" s="1389"/>
      <c r="U3" s="1388"/>
      <c r="V3" s="1366" t="s">
        <v>7</v>
      </c>
      <c r="W3" s="1366" t="s">
        <v>8</v>
      </c>
    </row>
    <row r="4" spans="1:26" s="106" customFormat="1" ht="21" customHeight="1" x14ac:dyDescent="0.2">
      <c r="A4" s="1377"/>
      <c r="B4" s="103" t="s">
        <v>9</v>
      </c>
      <c r="C4" s="1364"/>
      <c r="D4" s="103" t="s">
        <v>10</v>
      </c>
      <c r="E4" s="1382"/>
      <c r="F4" s="1383"/>
      <c r="G4" s="1384"/>
      <c r="H4" s="1371"/>
      <c r="I4" s="1386"/>
      <c r="J4" s="1386"/>
      <c r="K4" s="1386"/>
      <c r="L4" s="1386"/>
      <c r="M4" s="1386"/>
      <c r="N4" s="1372"/>
      <c r="O4" s="1366" t="s">
        <v>11</v>
      </c>
      <c r="P4" s="1366" t="s">
        <v>12</v>
      </c>
      <c r="Q4" s="1366" t="s">
        <v>13</v>
      </c>
      <c r="R4" s="1369" t="s">
        <v>14</v>
      </c>
      <c r="S4" s="1370"/>
      <c r="T4" s="1369" t="s">
        <v>15</v>
      </c>
      <c r="U4" s="1370"/>
      <c r="V4" s="1367"/>
      <c r="W4" s="1367"/>
    </row>
    <row r="5" spans="1:26" s="106" customFormat="1" ht="18.75" customHeight="1" x14ac:dyDescent="0.2">
      <c r="A5" s="1377"/>
      <c r="B5" s="103" t="s">
        <v>16</v>
      </c>
      <c r="C5" s="1364"/>
      <c r="D5" s="103" t="s">
        <v>17</v>
      </c>
      <c r="E5" s="107" t="s">
        <v>18</v>
      </c>
      <c r="F5" s="1373" t="s">
        <v>19</v>
      </c>
      <c r="G5" s="1374"/>
      <c r="H5" s="1373" t="s">
        <v>69</v>
      </c>
      <c r="I5" s="1374"/>
      <c r="J5" s="1373" t="s">
        <v>70</v>
      </c>
      <c r="K5" s="1374"/>
      <c r="L5" s="1366" t="s">
        <v>20</v>
      </c>
      <c r="M5" s="1363" t="s">
        <v>21</v>
      </c>
      <c r="N5" s="1363" t="s">
        <v>22</v>
      </c>
      <c r="O5" s="1367"/>
      <c r="P5" s="1367"/>
      <c r="Q5" s="1367"/>
      <c r="R5" s="1371"/>
      <c r="S5" s="1372"/>
      <c r="T5" s="1371"/>
      <c r="U5" s="1372"/>
      <c r="V5" s="1367"/>
      <c r="W5" s="1367"/>
    </row>
    <row r="6" spans="1:26" s="106" customFormat="1" ht="18.75" customHeight="1" x14ac:dyDescent="0.2">
      <c r="A6" s="1377"/>
      <c r="B6" s="104" t="s">
        <v>23</v>
      </c>
      <c r="C6" s="1364"/>
      <c r="D6" s="104" t="s">
        <v>24</v>
      </c>
      <c r="E6" s="107" t="s">
        <v>78</v>
      </c>
      <c r="F6" s="1363" t="s">
        <v>25</v>
      </c>
      <c r="G6" s="1363" t="s">
        <v>68</v>
      </c>
      <c r="H6" s="1363" t="s">
        <v>68</v>
      </c>
      <c r="I6" s="1363" t="s">
        <v>74</v>
      </c>
      <c r="J6" s="1363" t="s">
        <v>68</v>
      </c>
      <c r="K6" s="1363" t="s">
        <v>74</v>
      </c>
      <c r="L6" s="1367"/>
      <c r="M6" s="1364"/>
      <c r="N6" s="1364"/>
      <c r="O6" s="1367"/>
      <c r="P6" s="1367"/>
      <c r="Q6" s="1367"/>
      <c r="R6" s="1363" t="s">
        <v>67</v>
      </c>
      <c r="S6" s="1363" t="s">
        <v>26</v>
      </c>
      <c r="T6" s="1363" t="s">
        <v>67</v>
      </c>
      <c r="U6" s="1363" t="s">
        <v>26</v>
      </c>
      <c r="V6" s="1367"/>
      <c r="W6" s="1367"/>
    </row>
    <row r="7" spans="1:26" s="106" customFormat="1" ht="55.5" customHeight="1" x14ac:dyDescent="0.2">
      <c r="A7" s="1378"/>
      <c r="B7" s="108" t="s">
        <v>27</v>
      </c>
      <c r="C7" s="1365"/>
      <c r="D7" s="108"/>
      <c r="E7" s="105"/>
      <c r="F7" s="1365"/>
      <c r="G7" s="1365"/>
      <c r="H7" s="1365"/>
      <c r="I7" s="1365"/>
      <c r="J7" s="1365"/>
      <c r="K7" s="1365"/>
      <c r="L7" s="1368"/>
      <c r="M7" s="1365"/>
      <c r="N7" s="1365"/>
      <c r="O7" s="1368"/>
      <c r="P7" s="1368"/>
      <c r="Q7" s="1368"/>
      <c r="R7" s="1365"/>
      <c r="S7" s="1365"/>
      <c r="T7" s="1365"/>
      <c r="U7" s="1365"/>
      <c r="V7" s="1368"/>
      <c r="W7" s="1368"/>
    </row>
    <row r="8" spans="1:26" s="106" customFormat="1" ht="20.25" customHeight="1" x14ac:dyDescent="0.2">
      <c r="A8" s="110" t="s">
        <v>46</v>
      </c>
      <c r="B8" s="110" t="s">
        <v>47</v>
      </c>
      <c r="C8" s="110" t="s">
        <v>48</v>
      </c>
      <c r="D8" s="110" t="s">
        <v>49</v>
      </c>
      <c r="E8" s="110" t="s">
        <v>50</v>
      </c>
      <c r="F8" s="110" t="s">
        <v>51</v>
      </c>
      <c r="G8" s="110" t="s">
        <v>52</v>
      </c>
      <c r="H8" s="110" t="s">
        <v>53</v>
      </c>
      <c r="I8" s="110" t="s">
        <v>54</v>
      </c>
      <c r="J8" s="110" t="s">
        <v>55</v>
      </c>
      <c r="K8" s="110" t="s">
        <v>56</v>
      </c>
      <c r="L8" s="110" t="s">
        <v>57</v>
      </c>
      <c r="M8" s="110" t="s">
        <v>58</v>
      </c>
      <c r="N8" s="110" t="s">
        <v>59</v>
      </c>
      <c r="O8" s="110" t="s">
        <v>60</v>
      </c>
      <c r="P8" s="110" t="s">
        <v>61</v>
      </c>
      <c r="Q8" s="110" t="s">
        <v>62</v>
      </c>
      <c r="R8" s="110" t="s">
        <v>63</v>
      </c>
      <c r="S8" s="110" t="s">
        <v>64</v>
      </c>
      <c r="T8" s="110" t="s">
        <v>65</v>
      </c>
      <c r="U8" s="110" t="s">
        <v>71</v>
      </c>
      <c r="V8" s="110" t="s">
        <v>72</v>
      </c>
      <c r="W8" s="110" t="s">
        <v>73</v>
      </c>
    </row>
    <row r="9" spans="1:26" s="106" customFormat="1" ht="37.5" customHeight="1" x14ac:dyDescent="0.2">
      <c r="A9" s="111" t="s">
        <v>42</v>
      </c>
      <c r="B9" s="112">
        <v>14</v>
      </c>
      <c r="C9" s="112">
        <v>14</v>
      </c>
      <c r="D9" s="113" t="s">
        <v>96</v>
      </c>
      <c r="E9" s="260">
        <v>14</v>
      </c>
      <c r="F9" s="261" t="s">
        <v>83</v>
      </c>
      <c r="G9" s="261" t="s">
        <v>83</v>
      </c>
      <c r="H9" s="261" t="s">
        <v>83</v>
      </c>
      <c r="I9" s="261" t="s">
        <v>83</v>
      </c>
      <c r="J9" s="261" t="s">
        <v>83</v>
      </c>
      <c r="K9" s="261" t="s">
        <v>83</v>
      </c>
      <c r="L9" s="261" t="s">
        <v>83</v>
      </c>
      <c r="M9" s="261" t="s">
        <v>83</v>
      </c>
      <c r="N9" s="261" t="s">
        <v>83</v>
      </c>
      <c r="O9" s="260">
        <v>8</v>
      </c>
      <c r="P9" s="113" t="s">
        <v>84</v>
      </c>
      <c r="Q9" s="112">
        <v>8</v>
      </c>
      <c r="R9" s="117" t="s">
        <v>331</v>
      </c>
      <c r="S9" s="112">
        <v>8</v>
      </c>
      <c r="T9" s="7" t="s">
        <v>86</v>
      </c>
      <c r="U9" s="7" t="s">
        <v>86</v>
      </c>
      <c r="V9" s="262" t="s">
        <v>97</v>
      </c>
      <c r="W9" s="262" t="s">
        <v>88</v>
      </c>
    </row>
    <row r="10" spans="1:26" s="106" customFormat="1" x14ac:dyDescent="0.2">
      <c r="A10" s="545" t="s">
        <v>43</v>
      </c>
      <c r="B10" s="261" t="s">
        <v>83</v>
      </c>
      <c r="C10" s="261" t="s">
        <v>83</v>
      </c>
      <c r="D10" s="261" t="s">
        <v>83</v>
      </c>
      <c r="E10" s="261" t="s">
        <v>83</v>
      </c>
      <c r="F10" s="261" t="s">
        <v>83</v>
      </c>
      <c r="G10" s="261" t="s">
        <v>83</v>
      </c>
      <c r="H10" s="261" t="s">
        <v>83</v>
      </c>
      <c r="I10" s="261" t="s">
        <v>83</v>
      </c>
      <c r="J10" s="261" t="s">
        <v>83</v>
      </c>
      <c r="K10" s="261" t="s">
        <v>83</v>
      </c>
      <c r="L10" s="261" t="s">
        <v>83</v>
      </c>
      <c r="M10" s="261" t="s">
        <v>83</v>
      </c>
      <c r="N10" s="261" t="s">
        <v>83</v>
      </c>
      <c r="O10" s="261" t="s">
        <v>83</v>
      </c>
      <c r="P10" s="261" t="s">
        <v>83</v>
      </c>
      <c r="Q10" s="261" t="s">
        <v>83</v>
      </c>
      <c r="R10" s="261" t="s">
        <v>83</v>
      </c>
      <c r="S10" s="261" t="s">
        <v>83</v>
      </c>
      <c r="T10" s="261" t="s">
        <v>83</v>
      </c>
      <c r="U10" s="7" t="s">
        <v>86</v>
      </c>
      <c r="V10" s="32"/>
      <c r="W10" s="38"/>
    </row>
    <row r="11" spans="1:26" s="106" customFormat="1" ht="37.5" x14ac:dyDescent="0.2">
      <c r="A11" s="549" t="s">
        <v>29</v>
      </c>
      <c r="B11" s="550">
        <v>198</v>
      </c>
      <c r="C11" s="550">
        <v>198</v>
      </c>
      <c r="D11" s="550" t="s">
        <v>89</v>
      </c>
      <c r="E11" s="279">
        <v>186</v>
      </c>
      <c r="F11" s="261" t="s">
        <v>83</v>
      </c>
      <c r="G11" s="261" t="s">
        <v>83</v>
      </c>
      <c r="H11" s="261" t="s">
        <v>83</v>
      </c>
      <c r="I11" s="261" t="s">
        <v>83</v>
      </c>
      <c r="J11" s="261" t="s">
        <v>83</v>
      </c>
      <c r="K11" s="261" t="s">
        <v>83</v>
      </c>
      <c r="L11" s="261" t="s">
        <v>83</v>
      </c>
      <c r="M11" s="261" t="s">
        <v>83</v>
      </c>
      <c r="N11" s="261" t="s">
        <v>83</v>
      </c>
      <c r="O11" s="551">
        <v>109</v>
      </c>
      <c r="P11" s="50" t="s">
        <v>84</v>
      </c>
      <c r="Q11" s="553">
        <v>109</v>
      </c>
      <c r="R11" s="557" t="s">
        <v>332</v>
      </c>
      <c r="S11" s="551">
        <v>109</v>
      </c>
      <c r="T11" s="261" t="s">
        <v>83</v>
      </c>
      <c r="U11" s="7" t="s">
        <v>86</v>
      </c>
      <c r="V11" s="560" t="s">
        <v>261</v>
      </c>
      <c r="W11" s="314" t="s">
        <v>104</v>
      </c>
    </row>
    <row r="12" spans="1:26" s="269" customFormat="1" ht="75" x14ac:dyDescent="0.2">
      <c r="A12" s="128" t="s">
        <v>30</v>
      </c>
      <c r="B12" s="733">
        <v>154.44999999999999</v>
      </c>
      <c r="C12" s="733">
        <v>154.44999999999999</v>
      </c>
      <c r="D12" s="172" t="s">
        <v>100</v>
      </c>
      <c r="E12" s="128">
        <v>165</v>
      </c>
      <c r="F12" s="638" t="s">
        <v>83</v>
      </c>
      <c r="G12" s="638" t="s">
        <v>83</v>
      </c>
      <c r="H12" s="638" t="s">
        <v>83</v>
      </c>
      <c r="I12" s="638" t="s">
        <v>83</v>
      </c>
      <c r="J12" s="128">
        <v>165</v>
      </c>
      <c r="K12" s="128">
        <f>C12*98/1000</f>
        <v>15.136099999999999</v>
      </c>
      <c r="L12" s="638" t="s">
        <v>83</v>
      </c>
      <c r="M12" s="638" t="s">
        <v>83</v>
      </c>
      <c r="N12" s="638" t="s">
        <v>83</v>
      </c>
      <c r="O12" s="554">
        <f>K12</f>
        <v>15.136099999999999</v>
      </c>
      <c r="P12" s="571" t="s">
        <v>84</v>
      </c>
      <c r="Q12" s="554">
        <v>200</v>
      </c>
      <c r="R12" s="558" t="s">
        <v>265</v>
      </c>
      <c r="S12" s="89">
        <v>120</v>
      </c>
      <c r="T12" s="556" t="s">
        <v>342</v>
      </c>
      <c r="U12" s="128">
        <v>80</v>
      </c>
      <c r="V12" s="38" t="s">
        <v>343</v>
      </c>
      <c r="W12" s="38" t="s">
        <v>344</v>
      </c>
    </row>
    <row r="13" spans="1:26" s="106" customFormat="1" x14ac:dyDescent="0.3">
      <c r="A13" s="546" t="s">
        <v>31</v>
      </c>
      <c r="B13" s="114">
        <v>43</v>
      </c>
      <c r="C13" s="114">
        <v>43</v>
      </c>
      <c r="D13" s="114" t="s">
        <v>89</v>
      </c>
      <c r="E13" s="114">
        <v>54</v>
      </c>
      <c r="F13" s="261" t="s">
        <v>83</v>
      </c>
      <c r="G13" s="261" t="s">
        <v>83</v>
      </c>
      <c r="H13" s="261" t="s">
        <v>83</v>
      </c>
      <c r="I13" s="261" t="s">
        <v>83</v>
      </c>
      <c r="J13" s="114">
        <v>54</v>
      </c>
      <c r="K13" s="114">
        <v>23</v>
      </c>
      <c r="L13" s="261" t="s">
        <v>83</v>
      </c>
      <c r="M13" s="261" t="s">
        <v>83</v>
      </c>
      <c r="N13" s="261" t="s">
        <v>83</v>
      </c>
      <c r="O13" s="114">
        <v>23</v>
      </c>
      <c r="P13" s="114" t="s">
        <v>84</v>
      </c>
      <c r="Q13" s="250">
        <v>23</v>
      </c>
      <c r="R13" s="155" t="s">
        <v>333</v>
      </c>
      <c r="S13" s="250">
        <v>23</v>
      </c>
      <c r="T13" s="257" t="s">
        <v>83</v>
      </c>
      <c r="U13" s="178" t="s">
        <v>83</v>
      </c>
      <c r="V13" s="548" t="s">
        <v>130</v>
      </c>
      <c r="W13" s="137" t="s">
        <v>104</v>
      </c>
    </row>
    <row r="14" spans="1:26" ht="18.75" customHeight="1" x14ac:dyDescent="0.3">
      <c r="A14" s="535" t="s">
        <v>32</v>
      </c>
      <c r="B14" s="138">
        <v>681</v>
      </c>
      <c r="C14" s="138">
        <v>681</v>
      </c>
      <c r="D14" s="138" t="s">
        <v>140</v>
      </c>
      <c r="E14" s="138">
        <v>2500</v>
      </c>
      <c r="F14" s="261" t="s">
        <v>83</v>
      </c>
      <c r="G14" s="261" t="s">
        <v>83</v>
      </c>
      <c r="H14" s="261" t="s">
        <v>83</v>
      </c>
      <c r="I14" s="261" t="s">
        <v>83</v>
      </c>
      <c r="J14" s="173" t="s">
        <v>83</v>
      </c>
      <c r="K14" s="173" t="s">
        <v>83</v>
      </c>
      <c r="L14" s="261" t="s">
        <v>83</v>
      </c>
      <c r="M14" s="261" t="s">
        <v>83</v>
      </c>
      <c r="N14" s="261" t="s">
        <v>83</v>
      </c>
      <c r="O14" s="138">
        <v>400</v>
      </c>
      <c r="P14" s="138" t="s">
        <v>84</v>
      </c>
      <c r="Q14" s="154">
        <v>400</v>
      </c>
      <c r="R14" s="46" t="s">
        <v>334</v>
      </c>
      <c r="S14" s="138">
        <v>400</v>
      </c>
      <c r="T14" s="173" t="s">
        <v>83</v>
      </c>
      <c r="U14" s="173" t="s">
        <v>83</v>
      </c>
      <c r="V14" s="173" t="s">
        <v>83</v>
      </c>
      <c r="W14" s="173" t="s">
        <v>83</v>
      </c>
      <c r="X14" s="106"/>
      <c r="Y14" s="106"/>
      <c r="Z14" s="106"/>
    </row>
    <row r="15" spans="1:26" s="106" customFormat="1" x14ac:dyDescent="0.3">
      <c r="A15" s="546" t="s">
        <v>28</v>
      </c>
      <c r="B15" s="261" t="s">
        <v>83</v>
      </c>
      <c r="C15" s="261" t="s">
        <v>83</v>
      </c>
      <c r="D15" s="261" t="s">
        <v>83</v>
      </c>
      <c r="E15" s="261" t="s">
        <v>83</v>
      </c>
      <c r="F15" s="261" t="s">
        <v>83</v>
      </c>
      <c r="G15" s="261" t="s">
        <v>83</v>
      </c>
      <c r="H15" s="261" t="s">
        <v>83</v>
      </c>
      <c r="I15" s="261" t="s">
        <v>83</v>
      </c>
      <c r="J15" s="14"/>
      <c r="K15" s="14"/>
      <c r="L15" s="261" t="s">
        <v>83</v>
      </c>
      <c r="M15" s="261" t="s">
        <v>83</v>
      </c>
      <c r="N15" s="261" t="s">
        <v>83</v>
      </c>
      <c r="O15" s="50"/>
      <c r="P15" s="14"/>
      <c r="Q15" s="114"/>
      <c r="R15" s="49"/>
      <c r="S15" s="50"/>
      <c r="T15" s="247"/>
      <c r="U15" s="50"/>
      <c r="V15" s="49"/>
      <c r="W15" s="38"/>
    </row>
    <row r="16" spans="1:26" s="106" customFormat="1" x14ac:dyDescent="0.3">
      <c r="A16" s="546" t="s">
        <v>33</v>
      </c>
      <c r="B16" s="261" t="s">
        <v>83</v>
      </c>
      <c r="C16" s="261" t="s">
        <v>83</v>
      </c>
      <c r="D16" s="261" t="s">
        <v>83</v>
      </c>
      <c r="E16" s="261" t="s">
        <v>83</v>
      </c>
      <c r="F16" s="261" t="s">
        <v>83</v>
      </c>
      <c r="G16" s="261" t="s">
        <v>83</v>
      </c>
      <c r="H16" s="261" t="s">
        <v>83</v>
      </c>
      <c r="I16" s="261" t="s">
        <v>83</v>
      </c>
      <c r="J16" s="14"/>
      <c r="K16" s="14"/>
      <c r="L16" s="261" t="s">
        <v>83</v>
      </c>
      <c r="M16" s="261" t="s">
        <v>83</v>
      </c>
      <c r="N16" s="261" t="s">
        <v>83</v>
      </c>
      <c r="O16" s="50"/>
      <c r="P16" s="14"/>
      <c r="Q16" s="250"/>
      <c r="R16" s="96"/>
      <c r="S16" s="14"/>
      <c r="T16" s="14"/>
      <c r="U16" s="14"/>
      <c r="V16" s="96"/>
      <c r="W16" s="96"/>
    </row>
    <row r="17" spans="1:26" s="106" customFormat="1" x14ac:dyDescent="0.3">
      <c r="A17" s="546" t="s">
        <v>34</v>
      </c>
      <c r="B17" s="567">
        <v>549</v>
      </c>
      <c r="C17" s="567">
        <v>549</v>
      </c>
      <c r="D17" s="95" t="s">
        <v>140</v>
      </c>
      <c r="E17" s="14">
        <v>889</v>
      </c>
      <c r="F17" s="14" t="s">
        <v>86</v>
      </c>
      <c r="G17" s="14" t="s">
        <v>86</v>
      </c>
      <c r="H17" s="14" t="s">
        <v>86</v>
      </c>
      <c r="I17" s="261" t="s">
        <v>83</v>
      </c>
      <c r="J17" s="14" t="s">
        <v>86</v>
      </c>
      <c r="K17" s="14" t="s">
        <v>86</v>
      </c>
      <c r="L17" s="50" t="s">
        <v>107</v>
      </c>
      <c r="M17" s="50">
        <v>5</v>
      </c>
      <c r="N17" s="50">
        <v>17</v>
      </c>
      <c r="O17" s="50">
        <v>368</v>
      </c>
      <c r="P17" s="14" t="s">
        <v>84</v>
      </c>
      <c r="Q17" s="114">
        <v>367</v>
      </c>
      <c r="R17" s="96" t="s">
        <v>335</v>
      </c>
      <c r="S17" s="14">
        <v>367</v>
      </c>
      <c r="T17" s="14" t="s">
        <v>86</v>
      </c>
      <c r="U17" s="16" t="s">
        <v>86</v>
      </c>
      <c r="V17" s="14" t="s">
        <v>86</v>
      </c>
      <c r="W17" s="14" t="s">
        <v>86</v>
      </c>
    </row>
    <row r="18" spans="1:26" s="270" customFormat="1" ht="56.25" x14ac:dyDescent="0.2">
      <c r="A18" s="564" t="s">
        <v>35</v>
      </c>
      <c r="B18" s="564">
        <v>94</v>
      </c>
      <c r="C18" s="856">
        <v>94</v>
      </c>
      <c r="D18" s="132" t="s">
        <v>164</v>
      </c>
      <c r="E18" s="248">
        <v>155</v>
      </c>
      <c r="F18" s="289" t="s">
        <v>86</v>
      </c>
      <c r="G18" s="289" t="s">
        <v>86</v>
      </c>
      <c r="H18" s="289" t="s">
        <v>86</v>
      </c>
      <c r="I18" s="289" t="s">
        <v>86</v>
      </c>
      <c r="J18" s="248">
        <v>155</v>
      </c>
      <c r="K18" s="248">
        <v>48</v>
      </c>
      <c r="L18" s="174" t="s">
        <v>107</v>
      </c>
      <c r="M18" s="141">
        <v>2</v>
      </c>
      <c r="N18" s="141">
        <v>1.625</v>
      </c>
      <c r="O18" s="141">
        <v>48</v>
      </c>
      <c r="P18" s="289" t="s">
        <v>84</v>
      </c>
      <c r="Q18" s="141">
        <v>48</v>
      </c>
      <c r="R18" s="565" t="s">
        <v>336</v>
      </c>
      <c r="S18" s="566">
        <v>48</v>
      </c>
      <c r="T18" s="248" t="s">
        <v>86</v>
      </c>
      <c r="U18" s="248" t="s">
        <v>86</v>
      </c>
      <c r="V18" s="258" t="s">
        <v>165</v>
      </c>
      <c r="W18" s="248" t="s">
        <v>104</v>
      </c>
    </row>
    <row r="19" spans="1:26" ht="18.75" customHeight="1" x14ac:dyDescent="0.3">
      <c r="A19" s="535" t="s">
        <v>36</v>
      </c>
      <c r="B19" s="568">
        <v>103</v>
      </c>
      <c r="C19" s="568">
        <v>103</v>
      </c>
      <c r="D19" s="151" t="s">
        <v>89</v>
      </c>
      <c r="E19" s="138">
        <v>163</v>
      </c>
      <c r="F19" s="289" t="s">
        <v>86</v>
      </c>
      <c r="G19" s="289" t="s">
        <v>86</v>
      </c>
      <c r="H19" s="289" t="s">
        <v>86</v>
      </c>
      <c r="I19" s="289" t="s">
        <v>86</v>
      </c>
      <c r="J19" s="138">
        <v>163</v>
      </c>
      <c r="K19" s="138">
        <v>59</v>
      </c>
      <c r="L19" s="289" t="s">
        <v>86</v>
      </c>
      <c r="M19" s="289" t="s">
        <v>86</v>
      </c>
      <c r="N19" s="289" t="s">
        <v>86</v>
      </c>
      <c r="O19" s="138">
        <v>59</v>
      </c>
      <c r="P19" s="138" t="s">
        <v>84</v>
      </c>
      <c r="Q19" s="154">
        <v>59</v>
      </c>
      <c r="R19" s="535" t="s">
        <v>337</v>
      </c>
      <c r="S19" s="1562">
        <v>59</v>
      </c>
      <c r="T19" s="151"/>
      <c r="U19" s="157"/>
      <c r="V19" s="562"/>
      <c r="W19" s="562"/>
      <c r="X19" s="106"/>
      <c r="Y19" s="106"/>
      <c r="Z19" s="106"/>
    </row>
    <row r="20" spans="1:26" s="271" customFormat="1" ht="24" customHeight="1" x14ac:dyDescent="0.2">
      <c r="A20" s="46" t="s">
        <v>37</v>
      </c>
      <c r="B20" s="569">
        <v>147</v>
      </c>
      <c r="C20" s="569">
        <v>147</v>
      </c>
      <c r="D20" s="140" t="s">
        <v>140</v>
      </c>
      <c r="E20" s="138">
        <v>108</v>
      </c>
      <c r="F20" s="138" t="s">
        <v>83</v>
      </c>
      <c r="G20" s="138" t="s">
        <v>83</v>
      </c>
      <c r="H20" s="138" t="s">
        <v>83</v>
      </c>
      <c r="I20" s="138" t="s">
        <v>83</v>
      </c>
      <c r="J20" s="138" t="s">
        <v>83</v>
      </c>
      <c r="K20" s="138" t="s">
        <v>83</v>
      </c>
      <c r="L20" s="138" t="s">
        <v>83</v>
      </c>
      <c r="M20" s="138" t="s">
        <v>83</v>
      </c>
      <c r="N20" s="138" t="s">
        <v>83</v>
      </c>
      <c r="O20" s="138">
        <v>78</v>
      </c>
      <c r="P20" s="138" t="s">
        <v>84</v>
      </c>
      <c r="Q20" s="154">
        <v>78</v>
      </c>
      <c r="R20" s="152" t="s">
        <v>338</v>
      </c>
      <c r="S20" s="154">
        <v>78</v>
      </c>
      <c r="T20" s="140" t="s">
        <v>83</v>
      </c>
      <c r="U20" s="254" t="s">
        <v>83</v>
      </c>
      <c r="V20" s="62" t="s">
        <v>83</v>
      </c>
      <c r="W20" s="255" t="s">
        <v>83</v>
      </c>
      <c r="X20" s="269"/>
      <c r="Y20" s="269"/>
      <c r="Z20" s="269"/>
    </row>
    <row r="21" spans="1:26" ht="18.75" customHeight="1" x14ac:dyDescent="0.3">
      <c r="A21" s="535" t="s">
        <v>38</v>
      </c>
      <c r="B21" s="570">
        <v>14</v>
      </c>
      <c r="C21" s="570">
        <v>14</v>
      </c>
      <c r="D21" s="151" t="s">
        <v>89</v>
      </c>
      <c r="E21" s="138">
        <v>16</v>
      </c>
      <c r="F21" s="138" t="s">
        <v>86</v>
      </c>
      <c r="G21" s="138" t="s">
        <v>86</v>
      </c>
      <c r="H21" s="138" t="s">
        <v>86</v>
      </c>
      <c r="I21" s="138" t="s">
        <v>86</v>
      </c>
      <c r="J21" s="138" t="s">
        <v>86</v>
      </c>
      <c r="K21" s="138" t="s">
        <v>86</v>
      </c>
      <c r="L21" s="138" t="s">
        <v>86</v>
      </c>
      <c r="M21" s="138" t="s">
        <v>86</v>
      </c>
      <c r="N21" s="138" t="s">
        <v>86</v>
      </c>
      <c r="O21" s="138">
        <v>8</v>
      </c>
      <c r="P21" s="138" t="s">
        <v>184</v>
      </c>
      <c r="Q21" s="154">
        <v>8</v>
      </c>
      <c r="R21" s="559" t="s">
        <v>339</v>
      </c>
      <c r="S21" s="154">
        <v>8</v>
      </c>
      <c r="T21" s="263" t="s">
        <v>86</v>
      </c>
      <c r="U21" s="264" t="s">
        <v>86</v>
      </c>
      <c r="V21" s="62" t="s">
        <v>83</v>
      </c>
      <c r="W21" s="255" t="s">
        <v>83</v>
      </c>
      <c r="X21" s="106"/>
      <c r="Y21" s="106"/>
      <c r="Z21" s="106"/>
    </row>
    <row r="22" spans="1:26" s="270" customFormat="1" ht="37.5" x14ac:dyDescent="0.2">
      <c r="A22" s="564" t="s">
        <v>39</v>
      </c>
      <c r="B22" s="564">
        <v>41</v>
      </c>
      <c r="C22" s="564">
        <v>41</v>
      </c>
      <c r="D22" s="564" t="s">
        <v>96</v>
      </c>
      <c r="E22" s="248">
        <v>74</v>
      </c>
      <c r="F22" s="289">
        <v>0</v>
      </c>
      <c r="G22" s="144" t="s">
        <v>86</v>
      </c>
      <c r="H22" s="248">
        <v>2</v>
      </c>
      <c r="I22" s="248">
        <v>1.1499999999999999</v>
      </c>
      <c r="J22" s="248">
        <v>72</v>
      </c>
      <c r="K22" s="248">
        <v>20.149999999999999</v>
      </c>
      <c r="L22" s="141" t="s">
        <v>107</v>
      </c>
      <c r="M22" s="141">
        <v>2</v>
      </c>
      <c r="N22" s="141">
        <v>2.25</v>
      </c>
      <c r="O22" s="141">
        <f>K22+I22</f>
        <v>21.299999999999997</v>
      </c>
      <c r="P22" s="289" t="s">
        <v>84</v>
      </c>
      <c r="Q22" s="248">
        <v>21</v>
      </c>
      <c r="R22" s="160" t="s">
        <v>340</v>
      </c>
      <c r="S22" s="289">
        <v>21</v>
      </c>
      <c r="T22" s="857" t="s">
        <v>86</v>
      </c>
      <c r="U22" s="858" t="s">
        <v>86</v>
      </c>
      <c r="V22" s="160" t="s">
        <v>176</v>
      </c>
      <c r="W22" s="509" t="s">
        <v>175</v>
      </c>
    </row>
    <row r="23" spans="1:26" s="106" customFormat="1" x14ac:dyDescent="0.3">
      <c r="A23" s="546" t="s">
        <v>44</v>
      </c>
      <c r="B23" s="138" t="s">
        <v>86</v>
      </c>
      <c r="C23" s="138" t="s">
        <v>86</v>
      </c>
      <c r="D23" s="138" t="s">
        <v>86</v>
      </c>
      <c r="E23" s="138" t="s">
        <v>86</v>
      </c>
      <c r="F23" s="138" t="s">
        <v>86</v>
      </c>
      <c r="G23" s="138" t="s">
        <v>86</v>
      </c>
      <c r="H23" s="138" t="s">
        <v>86</v>
      </c>
      <c r="I23" s="138" t="s">
        <v>86</v>
      </c>
      <c r="J23" s="138" t="s">
        <v>86</v>
      </c>
      <c r="K23" s="138" t="s">
        <v>86</v>
      </c>
      <c r="L23" s="138" t="s">
        <v>86</v>
      </c>
      <c r="M23" s="138" t="s">
        <v>86</v>
      </c>
      <c r="N23" s="138" t="s">
        <v>86</v>
      </c>
      <c r="O23" s="138" t="s">
        <v>86</v>
      </c>
      <c r="P23" s="138" t="s">
        <v>86</v>
      </c>
      <c r="Q23" s="138" t="s">
        <v>86</v>
      </c>
      <c r="R23" s="138" t="s">
        <v>86</v>
      </c>
      <c r="S23" s="138" t="s">
        <v>86</v>
      </c>
      <c r="T23" s="263" t="s">
        <v>86</v>
      </c>
      <c r="U23" s="263" t="s">
        <v>86</v>
      </c>
      <c r="V23" s="263" t="s">
        <v>86</v>
      </c>
      <c r="W23" s="263" t="s">
        <v>86</v>
      </c>
    </row>
    <row r="24" spans="1:26" s="337" customFormat="1" ht="43.5" customHeight="1" x14ac:dyDescent="0.25">
      <c r="A24" s="350" t="s">
        <v>40</v>
      </c>
      <c r="B24" s="332">
        <v>50</v>
      </c>
      <c r="C24" s="332">
        <v>50</v>
      </c>
      <c r="D24" s="345" t="s">
        <v>93</v>
      </c>
      <c r="E24" s="334">
        <v>94</v>
      </c>
      <c r="F24" s="338" t="s">
        <v>83</v>
      </c>
      <c r="G24" s="313" t="s">
        <v>86</v>
      </c>
      <c r="H24" s="331" t="s">
        <v>86</v>
      </c>
      <c r="I24" s="333" t="s">
        <v>86</v>
      </c>
      <c r="J24" s="334">
        <v>94</v>
      </c>
      <c r="K24" s="339">
        <f>700*C24/1000</f>
        <v>35</v>
      </c>
      <c r="L24" s="331" t="s">
        <v>107</v>
      </c>
      <c r="M24" s="334">
        <v>10</v>
      </c>
      <c r="N24" s="334">
        <v>15</v>
      </c>
      <c r="O24" s="332">
        <v>35</v>
      </c>
      <c r="P24" s="331" t="s">
        <v>84</v>
      </c>
      <c r="Q24" s="332">
        <v>35</v>
      </c>
      <c r="R24" s="340" t="s">
        <v>341</v>
      </c>
      <c r="S24" s="334">
        <v>35</v>
      </c>
      <c r="T24" s="331" t="s">
        <v>86</v>
      </c>
      <c r="U24" s="341" t="s">
        <v>86</v>
      </c>
      <c r="V24" s="335" t="s">
        <v>206</v>
      </c>
      <c r="W24" s="341" t="s">
        <v>86</v>
      </c>
      <c r="X24" s="336"/>
      <c r="Y24" s="336"/>
      <c r="Z24" s="336"/>
    </row>
    <row r="25" spans="1:26" s="106" customFormat="1" x14ac:dyDescent="0.3">
      <c r="A25" s="531" t="s">
        <v>41</v>
      </c>
      <c r="B25" s="530">
        <f>SUM(B9:B24)</f>
        <v>2088.4499999999998</v>
      </c>
      <c r="C25" s="530">
        <f>SUM(C9:C24)</f>
        <v>2088.4499999999998</v>
      </c>
      <c r="D25" s="531"/>
      <c r="E25" s="530">
        <f>SUM(E9:E24)</f>
        <v>4418</v>
      </c>
      <c r="F25" s="530">
        <f t="shared" ref="F25:M25" si="0">SUM(F9:F24)</f>
        <v>0</v>
      </c>
      <c r="G25" s="572" t="s">
        <v>86</v>
      </c>
      <c r="H25" s="530">
        <f t="shared" si="0"/>
        <v>2</v>
      </c>
      <c r="I25" s="530">
        <f t="shared" si="0"/>
        <v>1.1499999999999999</v>
      </c>
      <c r="J25" s="530">
        <f t="shared" si="0"/>
        <v>703</v>
      </c>
      <c r="K25" s="530">
        <f t="shared" si="0"/>
        <v>200.2861</v>
      </c>
      <c r="L25" s="528"/>
      <c r="M25" s="530">
        <f t="shared" si="0"/>
        <v>19</v>
      </c>
      <c r="N25" s="530">
        <f t="shared" ref="N25" si="1">SUM(N9:N24)</f>
        <v>35.875</v>
      </c>
      <c r="O25" s="530">
        <f t="shared" ref="O25:U25" si="2">SUM(O9:O24)</f>
        <v>1172.4360999999999</v>
      </c>
      <c r="P25" s="367" t="s">
        <v>84</v>
      </c>
      <c r="Q25" s="530">
        <f t="shared" si="2"/>
        <v>1356</v>
      </c>
      <c r="R25" s="573"/>
      <c r="S25" s="530">
        <f t="shared" si="2"/>
        <v>1276</v>
      </c>
      <c r="T25" s="367"/>
      <c r="U25" s="530">
        <f t="shared" si="2"/>
        <v>80</v>
      </c>
      <c r="V25" s="574">
        <v>0</v>
      </c>
      <c r="W25" s="524"/>
    </row>
    <row r="26" spans="1:26" s="106" customFormat="1" x14ac:dyDescent="0.3">
      <c r="A26" s="272" t="s">
        <v>66</v>
      </c>
      <c r="B26" s="266"/>
      <c r="C26" s="266"/>
      <c r="D26" s="266"/>
      <c r="E26" s="77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7"/>
      <c r="Q26" s="78"/>
      <c r="R26" s="273"/>
      <c r="S26" s="274"/>
      <c r="T26" s="77"/>
      <c r="U26" s="77"/>
      <c r="V26" s="80"/>
      <c r="W26" s="81"/>
    </row>
    <row r="27" spans="1:26" s="106" customFormat="1" x14ac:dyDescent="0.3">
      <c r="A27" s="266" t="s">
        <v>76</v>
      </c>
      <c r="B27" s="266"/>
      <c r="C27" s="266"/>
      <c r="D27" s="266"/>
      <c r="E27" s="77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7"/>
      <c r="Q27" s="78"/>
      <c r="R27" s="273"/>
      <c r="S27" s="274"/>
      <c r="T27" s="77"/>
      <c r="U27" s="77"/>
      <c r="V27" s="80"/>
      <c r="W27" s="81"/>
    </row>
    <row r="28" spans="1:26" s="106" customFormat="1" x14ac:dyDescent="0.3">
      <c r="A28" s="1362" t="s">
        <v>77</v>
      </c>
      <c r="B28" s="1362"/>
      <c r="C28" s="1362"/>
      <c r="D28" s="1362"/>
      <c r="E28" s="1362"/>
      <c r="F28" s="1362"/>
      <c r="G28" s="1362"/>
      <c r="H28" s="1362"/>
      <c r="I28" s="1362"/>
      <c r="J28" s="1362"/>
      <c r="K28" s="1362"/>
      <c r="L28" s="1362"/>
      <c r="M28" s="1362"/>
      <c r="N28" s="1362"/>
      <c r="O28" s="1362"/>
      <c r="P28" s="1362"/>
      <c r="Q28" s="1362"/>
      <c r="R28" s="1362"/>
      <c r="S28" s="1362"/>
      <c r="T28" s="1362"/>
      <c r="U28" s="1362"/>
      <c r="V28" s="1362"/>
      <c r="W28" s="1362"/>
    </row>
    <row r="29" spans="1:26" s="106" customFormat="1" x14ac:dyDescent="0.3">
      <c r="A29" s="1362" t="s">
        <v>75</v>
      </c>
      <c r="B29" s="1362"/>
      <c r="C29" s="1362"/>
      <c r="D29" s="1362"/>
      <c r="E29" s="1362"/>
      <c r="F29" s="1362"/>
      <c r="G29" s="1362"/>
      <c r="H29" s="1362"/>
      <c r="I29" s="1362"/>
      <c r="J29" s="1362"/>
      <c r="K29" s="1362"/>
      <c r="L29" s="1362"/>
      <c r="M29" s="1362"/>
      <c r="N29" s="1362"/>
      <c r="O29" s="1362"/>
      <c r="P29" s="1362"/>
      <c r="Q29" s="1362"/>
      <c r="R29" s="1362"/>
      <c r="S29" s="1362"/>
      <c r="T29" s="1362"/>
      <c r="U29" s="1362"/>
      <c r="V29" s="1362"/>
      <c r="W29" s="1362"/>
    </row>
    <row r="30" spans="1:26" s="106" customFormat="1" x14ac:dyDescent="0.2">
      <c r="E30" s="275"/>
      <c r="F30" s="275"/>
      <c r="G30" s="275"/>
      <c r="H30" s="275"/>
      <c r="I30" s="275"/>
      <c r="J30" s="275"/>
      <c r="K30" s="275"/>
      <c r="L30" s="276"/>
      <c r="M30" s="276"/>
      <c r="N30" s="276"/>
    </row>
    <row r="31" spans="1:26" s="106" customFormat="1" x14ac:dyDescent="0.2">
      <c r="E31" s="275"/>
      <c r="F31" s="275"/>
      <c r="G31" s="275"/>
      <c r="H31" s="275"/>
      <c r="I31" s="275"/>
      <c r="J31" s="275"/>
      <c r="K31" s="275"/>
      <c r="L31" s="276"/>
      <c r="M31" s="276"/>
      <c r="N31" s="276"/>
    </row>
    <row r="32" spans="1:26" s="106" customFormat="1" x14ac:dyDescent="0.2">
      <c r="E32" s="275"/>
      <c r="F32" s="275"/>
      <c r="G32" s="275"/>
      <c r="H32" s="275"/>
      <c r="I32" s="275"/>
      <c r="J32" s="275"/>
      <c r="K32" s="275"/>
      <c r="L32" s="276"/>
      <c r="M32" s="276"/>
      <c r="N32" s="276"/>
    </row>
    <row r="33" spans="12:23" s="106" customFormat="1" x14ac:dyDescent="0.2">
      <c r="L33" s="276"/>
      <c r="M33" s="276"/>
      <c r="N33" s="276"/>
      <c r="W33" s="275"/>
    </row>
    <row r="34" spans="12:23" s="106" customFormat="1" x14ac:dyDescent="0.2">
      <c r="L34" s="276"/>
      <c r="M34" s="276"/>
      <c r="N34" s="276"/>
      <c r="W34" s="275"/>
    </row>
    <row r="35" spans="12:23" s="106" customFormat="1" x14ac:dyDescent="0.2">
      <c r="L35" s="276"/>
      <c r="M35" s="276"/>
      <c r="N35" s="276"/>
      <c r="W35" s="275"/>
    </row>
    <row r="36" spans="12:23" s="106" customFormat="1" x14ac:dyDescent="0.2">
      <c r="L36" s="276"/>
      <c r="M36" s="276"/>
      <c r="N36" s="276"/>
    </row>
    <row r="37" spans="12:23" s="106" customFormat="1" x14ac:dyDescent="0.2">
      <c r="L37" s="276"/>
      <c r="M37" s="276"/>
      <c r="N37" s="276"/>
    </row>
    <row r="38" spans="12:23" s="106" customFormat="1" x14ac:dyDescent="0.2">
      <c r="L38" s="276"/>
      <c r="M38" s="276"/>
      <c r="N38" s="276"/>
    </row>
    <row r="39" spans="12:23" s="106" customFormat="1" x14ac:dyDescent="0.2">
      <c r="L39" s="276"/>
      <c r="M39" s="276"/>
      <c r="N39" s="276"/>
    </row>
    <row r="40" spans="12:23" s="106" customFormat="1" x14ac:dyDescent="0.2">
      <c r="L40" s="276"/>
      <c r="M40" s="276"/>
      <c r="N40" s="276"/>
    </row>
    <row r="41" spans="12:23" s="106" customFormat="1" x14ac:dyDescent="0.2">
      <c r="L41" s="276"/>
      <c r="M41" s="276"/>
      <c r="N41" s="276"/>
    </row>
    <row r="42" spans="12:23" s="106" customFormat="1" x14ac:dyDescent="0.2">
      <c r="L42" s="276"/>
      <c r="M42" s="276"/>
      <c r="N42" s="276"/>
    </row>
    <row r="43" spans="12:23" s="106" customFormat="1" x14ac:dyDescent="0.2">
      <c r="L43" s="276"/>
      <c r="M43" s="276"/>
      <c r="N43" s="276"/>
    </row>
    <row r="44" spans="12:23" s="106" customFormat="1" x14ac:dyDescent="0.2">
      <c r="L44" s="276"/>
      <c r="M44" s="276"/>
      <c r="N44" s="276"/>
    </row>
    <row r="45" spans="12:23" s="106" customFormat="1" x14ac:dyDescent="0.2">
      <c r="L45" s="276"/>
      <c r="M45" s="276"/>
      <c r="N45" s="276"/>
    </row>
    <row r="46" spans="12:23" s="106" customFormat="1" x14ac:dyDescent="0.2">
      <c r="L46" s="276"/>
      <c r="M46" s="276"/>
      <c r="N46" s="276"/>
    </row>
    <row r="47" spans="12:23" s="106" customFormat="1" x14ac:dyDescent="0.2">
      <c r="L47" s="276"/>
      <c r="M47" s="276"/>
      <c r="N47" s="276"/>
    </row>
    <row r="48" spans="12:23" s="106" customFormat="1" x14ac:dyDescent="0.2">
      <c r="L48" s="276"/>
      <c r="M48" s="276"/>
      <c r="N48" s="276"/>
    </row>
    <row r="49" spans="12:14" s="106" customFormat="1" x14ac:dyDescent="0.2">
      <c r="L49" s="276"/>
      <c r="M49" s="276"/>
      <c r="N49" s="276"/>
    </row>
    <row r="50" spans="12:14" s="106" customFormat="1" x14ac:dyDescent="0.2">
      <c r="L50" s="276"/>
      <c r="M50" s="276"/>
      <c r="N50" s="276"/>
    </row>
    <row r="51" spans="12:14" s="106" customFormat="1" x14ac:dyDescent="0.2">
      <c r="L51" s="276"/>
      <c r="M51" s="276"/>
      <c r="N51" s="276"/>
    </row>
    <row r="52" spans="12:14" s="106" customFormat="1" x14ac:dyDescent="0.2">
      <c r="L52" s="276"/>
      <c r="M52" s="276"/>
      <c r="N52" s="276"/>
    </row>
    <row r="53" spans="12:14" s="106" customFormat="1" x14ac:dyDescent="0.2">
      <c r="L53" s="276"/>
      <c r="M53" s="276"/>
      <c r="N53" s="276"/>
    </row>
    <row r="54" spans="12:14" s="106" customFormat="1" x14ac:dyDescent="0.2">
      <c r="L54" s="276"/>
      <c r="M54" s="276"/>
      <c r="N54" s="276"/>
    </row>
    <row r="55" spans="12:14" s="106" customFormat="1" x14ac:dyDescent="0.2">
      <c r="L55" s="276"/>
      <c r="M55" s="276"/>
      <c r="N55" s="276"/>
    </row>
    <row r="56" spans="12:14" s="106" customFormat="1" x14ac:dyDescent="0.2">
      <c r="L56" s="276"/>
      <c r="M56" s="276"/>
      <c r="N56" s="276"/>
    </row>
    <row r="57" spans="12:14" s="106" customFormat="1" x14ac:dyDescent="0.2">
      <c r="L57" s="276"/>
      <c r="M57" s="276"/>
      <c r="N57" s="276"/>
    </row>
    <row r="58" spans="12:14" s="106" customFormat="1" x14ac:dyDescent="0.2">
      <c r="L58" s="276"/>
      <c r="M58" s="276"/>
      <c r="N58" s="276"/>
    </row>
    <row r="59" spans="12:14" s="106" customFormat="1" x14ac:dyDescent="0.2">
      <c r="L59" s="276"/>
      <c r="M59" s="276"/>
      <c r="N59" s="276"/>
    </row>
    <row r="60" spans="12:14" s="106" customFormat="1" x14ac:dyDescent="0.2">
      <c r="L60" s="276"/>
      <c r="M60" s="276"/>
      <c r="N60" s="276"/>
    </row>
    <row r="61" spans="12:14" s="106" customFormat="1" x14ac:dyDescent="0.2">
      <c r="L61" s="276"/>
      <c r="M61" s="276"/>
      <c r="N61" s="276"/>
    </row>
    <row r="62" spans="12:14" s="106" customFormat="1" x14ac:dyDescent="0.2">
      <c r="L62" s="276"/>
      <c r="M62" s="276"/>
      <c r="N62" s="276"/>
    </row>
    <row r="63" spans="12:14" s="106" customFormat="1" x14ac:dyDescent="0.2">
      <c r="L63" s="276"/>
      <c r="M63" s="276"/>
      <c r="N63" s="276"/>
    </row>
    <row r="64" spans="12:14" s="106" customFormat="1" x14ac:dyDescent="0.2">
      <c r="L64" s="276"/>
      <c r="M64" s="276"/>
      <c r="N64" s="276"/>
    </row>
    <row r="65" spans="12:14" s="106" customFormat="1" x14ac:dyDescent="0.2">
      <c r="L65" s="276"/>
      <c r="M65" s="276"/>
      <c r="N65" s="276"/>
    </row>
    <row r="66" spans="12:14" s="106" customFormat="1" x14ac:dyDescent="0.2">
      <c r="L66" s="276"/>
      <c r="M66" s="276"/>
      <c r="N66" s="276"/>
    </row>
    <row r="67" spans="12:14" s="106" customFormat="1" x14ac:dyDescent="0.2">
      <c r="L67" s="276"/>
      <c r="M67" s="276"/>
      <c r="N67" s="276"/>
    </row>
    <row r="68" spans="12:14" s="106" customFormat="1" x14ac:dyDescent="0.2">
      <c r="L68" s="276"/>
      <c r="M68" s="276"/>
      <c r="N68" s="276"/>
    </row>
    <row r="69" spans="12:14" s="106" customFormat="1" x14ac:dyDescent="0.2">
      <c r="L69" s="276"/>
      <c r="M69" s="276"/>
      <c r="N69" s="276"/>
    </row>
    <row r="70" spans="12:14" s="106" customFormat="1" x14ac:dyDescent="0.2">
      <c r="L70" s="276"/>
      <c r="M70" s="276"/>
      <c r="N70" s="276"/>
    </row>
    <row r="71" spans="12:14" s="106" customFormat="1" x14ac:dyDescent="0.2">
      <c r="L71" s="276"/>
      <c r="M71" s="276"/>
      <c r="N71" s="276"/>
    </row>
    <row r="72" spans="12:14" s="106" customFormat="1" x14ac:dyDescent="0.2">
      <c r="L72" s="276"/>
      <c r="M72" s="276"/>
      <c r="N72" s="276"/>
    </row>
    <row r="73" spans="12:14" s="106" customFormat="1" x14ac:dyDescent="0.2">
      <c r="L73" s="276"/>
      <c r="M73" s="276"/>
      <c r="N73" s="276"/>
    </row>
    <row r="74" spans="12:14" x14ac:dyDescent="0.3">
      <c r="L74" s="277"/>
      <c r="M74" s="277"/>
      <c r="N74" s="277"/>
    </row>
    <row r="75" spans="12:14" x14ac:dyDescent="0.3">
      <c r="L75" s="277"/>
      <c r="M75" s="277"/>
      <c r="N75" s="277"/>
    </row>
    <row r="76" spans="12:14" x14ac:dyDescent="0.3">
      <c r="L76" s="277"/>
      <c r="M76" s="277"/>
      <c r="N76" s="277"/>
    </row>
    <row r="77" spans="12:14" x14ac:dyDescent="0.3">
      <c r="L77" s="277"/>
      <c r="M77" s="277"/>
      <c r="N77" s="277"/>
    </row>
    <row r="78" spans="12:14" x14ac:dyDescent="0.3">
      <c r="L78" s="277"/>
      <c r="M78" s="277"/>
      <c r="N78" s="277"/>
    </row>
  </sheetData>
  <mergeCells count="33">
    <mergeCell ref="A28:W28"/>
    <mergeCell ref="L5:L7"/>
    <mergeCell ref="A29:W29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U6:U7"/>
    <mergeCell ref="T6:T7"/>
    <mergeCell ref="H5:I5"/>
    <mergeCell ref="M5:M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J5:K5"/>
    <mergeCell ref="N5:N7"/>
    <mergeCell ref="A2:E2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2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A1:Z80"/>
  <sheetViews>
    <sheetView view="pageBreakPreview" zoomScale="98" zoomScaleNormal="85" zoomScaleSheetLayoutView="98" zoomScalePageLayoutView="80" workbookViewId="0">
      <pane xSplit="1" ySplit="7" topLeftCell="I8" activePane="bottomRight" state="frozen"/>
      <selection pane="topRight" activeCell="B1" sqref="B1"/>
      <selection pane="bottomLeft" activeCell="A10" sqref="A10"/>
      <selection pane="bottomRight" activeCell="S23" sqref="S23"/>
    </sheetView>
  </sheetViews>
  <sheetFormatPr defaultRowHeight="18.75" x14ac:dyDescent="0.3"/>
  <cols>
    <col min="1" max="1" width="10" style="266" customWidth="1"/>
    <col min="2" max="4" width="9.5" style="266" customWidth="1"/>
    <col min="5" max="5" width="9.75" style="266" customWidth="1"/>
    <col min="6" max="6" width="9" style="266" customWidth="1"/>
    <col min="7" max="11" width="9.375" style="266" customWidth="1"/>
    <col min="12" max="12" width="9.25" style="266" customWidth="1"/>
    <col min="13" max="13" width="12.875" style="266" customWidth="1"/>
    <col min="14" max="14" width="13" style="266" customWidth="1"/>
    <col min="15" max="15" width="10.25" style="266" bestFit="1" customWidth="1"/>
    <col min="16" max="16" width="9.375" style="266" customWidth="1"/>
    <col min="17" max="17" width="10.375" style="266" customWidth="1"/>
    <col min="18" max="18" width="22.625" style="266" customWidth="1"/>
    <col min="19" max="19" width="10.75" style="266" bestFit="1" customWidth="1"/>
    <col min="20" max="20" width="26" style="266" customWidth="1"/>
    <col min="21" max="21" width="13.125" style="266" customWidth="1"/>
    <col min="22" max="22" width="13.75" style="266" customWidth="1"/>
    <col min="23" max="23" width="17.25" style="266" customWidth="1"/>
    <col min="24" max="16384" width="9" style="266"/>
  </cols>
  <sheetData>
    <row r="1" spans="1:26" s="286" customFormat="1" x14ac:dyDescent="0.3">
      <c r="A1" s="1423" t="s">
        <v>79</v>
      </c>
      <c r="B1" s="1423"/>
      <c r="C1" s="1423"/>
      <c r="D1" s="1423"/>
      <c r="E1" s="1423"/>
      <c r="F1" s="1423"/>
      <c r="G1" s="1423"/>
      <c r="H1" s="1423"/>
      <c r="I1" s="1423"/>
      <c r="J1" s="1423"/>
      <c r="K1" s="1423"/>
      <c r="L1" s="1423"/>
      <c r="M1" s="1423"/>
      <c r="N1" s="1423"/>
      <c r="O1" s="1423"/>
      <c r="P1" s="1423"/>
      <c r="Q1" s="1423"/>
      <c r="R1" s="1423"/>
      <c r="S1" s="1423"/>
      <c r="T1" s="1423"/>
      <c r="U1" s="1423"/>
      <c r="V1" s="1423"/>
      <c r="W1" s="1423"/>
      <c r="X1" s="285"/>
      <c r="Y1" s="285"/>
      <c r="Z1" s="285"/>
    </row>
    <row r="2" spans="1:26" x14ac:dyDescent="0.3">
      <c r="A2" s="1390" t="s">
        <v>394</v>
      </c>
      <c r="B2" s="1390"/>
      <c r="C2" s="1390"/>
      <c r="D2" s="1390"/>
      <c r="E2" s="1390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</row>
    <row r="3" spans="1:26" ht="18.75" customHeight="1" x14ac:dyDescent="0.3">
      <c r="A3" s="1356" t="s">
        <v>0</v>
      </c>
      <c r="B3" s="21" t="s">
        <v>1</v>
      </c>
      <c r="C3" s="1420" t="s">
        <v>45</v>
      </c>
      <c r="D3" s="21" t="s">
        <v>2</v>
      </c>
      <c r="E3" s="1424" t="s">
        <v>3</v>
      </c>
      <c r="F3" s="1425"/>
      <c r="G3" s="1426"/>
      <c r="H3" s="1430" t="s">
        <v>4</v>
      </c>
      <c r="I3" s="1431"/>
      <c r="J3" s="1431"/>
      <c r="K3" s="1431"/>
      <c r="L3" s="1431"/>
      <c r="M3" s="1431"/>
      <c r="N3" s="1432"/>
      <c r="O3" s="1436" t="s">
        <v>5</v>
      </c>
      <c r="P3" s="1437"/>
      <c r="Q3" s="1436" t="s">
        <v>6</v>
      </c>
      <c r="R3" s="1438"/>
      <c r="S3" s="1438"/>
      <c r="T3" s="1438"/>
      <c r="U3" s="1437"/>
      <c r="V3" s="1439" t="s">
        <v>7</v>
      </c>
      <c r="W3" s="1439" t="s">
        <v>8</v>
      </c>
    </row>
    <row r="4" spans="1:26" s="25" customFormat="1" ht="21" customHeight="1" x14ac:dyDescent="0.2">
      <c r="A4" s="1357"/>
      <c r="B4" s="22" t="s">
        <v>9</v>
      </c>
      <c r="C4" s="1421"/>
      <c r="D4" s="22" t="s">
        <v>10</v>
      </c>
      <c r="E4" s="1427"/>
      <c r="F4" s="1428"/>
      <c r="G4" s="1429"/>
      <c r="H4" s="1433"/>
      <c r="I4" s="1434"/>
      <c r="J4" s="1434"/>
      <c r="K4" s="1434"/>
      <c r="L4" s="1434"/>
      <c r="M4" s="1434"/>
      <c r="N4" s="1435"/>
      <c r="O4" s="1439" t="s">
        <v>11</v>
      </c>
      <c r="P4" s="1439" t="s">
        <v>12</v>
      </c>
      <c r="Q4" s="1439" t="s">
        <v>13</v>
      </c>
      <c r="R4" s="1430" t="s">
        <v>14</v>
      </c>
      <c r="S4" s="1432"/>
      <c r="T4" s="1430" t="s">
        <v>15</v>
      </c>
      <c r="U4" s="1432"/>
      <c r="V4" s="1440"/>
      <c r="W4" s="1440"/>
    </row>
    <row r="5" spans="1:26" s="25" customFormat="1" ht="18.75" customHeight="1" x14ac:dyDescent="0.2">
      <c r="A5" s="1357"/>
      <c r="B5" s="22" t="s">
        <v>16</v>
      </c>
      <c r="C5" s="1421"/>
      <c r="D5" s="22" t="s">
        <v>17</v>
      </c>
      <c r="E5" s="26" t="s">
        <v>18</v>
      </c>
      <c r="F5" s="1442" t="s">
        <v>19</v>
      </c>
      <c r="G5" s="1443"/>
      <c r="H5" s="1442" t="s">
        <v>69</v>
      </c>
      <c r="I5" s="1443"/>
      <c r="J5" s="1442" t="s">
        <v>70</v>
      </c>
      <c r="K5" s="1443"/>
      <c r="L5" s="1439" t="s">
        <v>20</v>
      </c>
      <c r="M5" s="1420" t="s">
        <v>21</v>
      </c>
      <c r="N5" s="1420" t="s">
        <v>22</v>
      </c>
      <c r="O5" s="1440"/>
      <c r="P5" s="1440"/>
      <c r="Q5" s="1440"/>
      <c r="R5" s="1433"/>
      <c r="S5" s="1435"/>
      <c r="T5" s="1433"/>
      <c r="U5" s="1435"/>
      <c r="V5" s="1440"/>
      <c r="W5" s="1440"/>
    </row>
    <row r="6" spans="1:26" s="106" customFormat="1" ht="18.75" customHeight="1" x14ac:dyDescent="0.2">
      <c r="A6" s="1357"/>
      <c r="B6" s="23" t="s">
        <v>23</v>
      </c>
      <c r="C6" s="1421"/>
      <c r="D6" s="23" t="s">
        <v>24</v>
      </c>
      <c r="E6" s="26" t="s">
        <v>78</v>
      </c>
      <c r="F6" s="1420" t="s">
        <v>25</v>
      </c>
      <c r="G6" s="1420" t="s">
        <v>68</v>
      </c>
      <c r="H6" s="1420" t="s">
        <v>68</v>
      </c>
      <c r="I6" s="1420" t="s">
        <v>74</v>
      </c>
      <c r="J6" s="1420" t="s">
        <v>68</v>
      </c>
      <c r="K6" s="1420" t="s">
        <v>74</v>
      </c>
      <c r="L6" s="1440"/>
      <c r="M6" s="1421"/>
      <c r="N6" s="1421"/>
      <c r="O6" s="1440"/>
      <c r="P6" s="1440"/>
      <c r="Q6" s="1440"/>
      <c r="R6" s="1420" t="s">
        <v>67</v>
      </c>
      <c r="S6" s="1420" t="s">
        <v>26</v>
      </c>
      <c r="T6" s="1420" t="s">
        <v>67</v>
      </c>
      <c r="U6" s="1420" t="s">
        <v>26</v>
      </c>
      <c r="V6" s="1440"/>
      <c r="W6" s="1440"/>
    </row>
    <row r="7" spans="1:26" s="106" customFormat="1" ht="55.5" customHeight="1" x14ac:dyDescent="0.2">
      <c r="A7" s="1358"/>
      <c r="B7" s="28" t="s">
        <v>27</v>
      </c>
      <c r="C7" s="1422"/>
      <c r="D7" s="28"/>
      <c r="E7" s="24"/>
      <c r="F7" s="1422"/>
      <c r="G7" s="1422"/>
      <c r="H7" s="1422"/>
      <c r="I7" s="1422"/>
      <c r="J7" s="1422"/>
      <c r="K7" s="1422"/>
      <c r="L7" s="1441"/>
      <c r="M7" s="1422"/>
      <c r="N7" s="1422"/>
      <c r="O7" s="1441"/>
      <c r="P7" s="1441"/>
      <c r="Q7" s="1441"/>
      <c r="R7" s="1422"/>
      <c r="S7" s="1422"/>
      <c r="T7" s="1422"/>
      <c r="U7" s="1422"/>
      <c r="V7" s="1441"/>
      <c r="W7" s="1441"/>
    </row>
    <row r="8" spans="1:26" s="106" customFormat="1" ht="20.25" customHeight="1" x14ac:dyDescent="0.2">
      <c r="A8" s="30" t="s">
        <v>46</v>
      </c>
      <c r="B8" s="30" t="s">
        <v>47</v>
      </c>
      <c r="C8" s="30" t="s">
        <v>48</v>
      </c>
      <c r="D8" s="30" t="s">
        <v>49</v>
      </c>
      <c r="E8" s="30" t="s">
        <v>50</v>
      </c>
      <c r="F8" s="30" t="s">
        <v>51</v>
      </c>
      <c r="G8" s="30" t="s">
        <v>52</v>
      </c>
      <c r="H8" s="30" t="s">
        <v>53</v>
      </c>
      <c r="I8" s="30" t="s">
        <v>54</v>
      </c>
      <c r="J8" s="30" t="s">
        <v>55</v>
      </c>
      <c r="K8" s="30" t="s">
        <v>56</v>
      </c>
      <c r="L8" s="30" t="s">
        <v>57</v>
      </c>
      <c r="M8" s="30" t="s">
        <v>58</v>
      </c>
      <c r="N8" s="30" t="s">
        <v>59</v>
      </c>
      <c r="O8" s="30" t="s">
        <v>60</v>
      </c>
      <c r="P8" s="30" t="s">
        <v>61</v>
      </c>
      <c r="Q8" s="30" t="s">
        <v>62</v>
      </c>
      <c r="R8" s="30" t="s">
        <v>63</v>
      </c>
      <c r="S8" s="30" t="s">
        <v>64</v>
      </c>
      <c r="T8" s="30" t="s">
        <v>65</v>
      </c>
      <c r="U8" s="30" t="s">
        <v>71</v>
      </c>
      <c r="V8" s="30" t="s">
        <v>72</v>
      </c>
      <c r="W8" s="30" t="s">
        <v>73</v>
      </c>
    </row>
    <row r="9" spans="1:26" s="25" customFormat="1" ht="39" customHeight="1" x14ac:dyDescent="0.2">
      <c r="A9" s="607" t="s">
        <v>42</v>
      </c>
      <c r="B9" s="615">
        <v>40</v>
      </c>
      <c r="C9" s="615">
        <v>40</v>
      </c>
      <c r="D9" s="701" t="s">
        <v>98</v>
      </c>
      <c r="E9" s="616">
        <v>0</v>
      </c>
      <c r="F9" s="616">
        <v>0</v>
      </c>
      <c r="G9" s="617">
        <v>54</v>
      </c>
      <c r="H9" s="616">
        <v>0</v>
      </c>
      <c r="I9" s="618">
        <v>0</v>
      </c>
      <c r="J9" s="618">
        <v>0</v>
      </c>
      <c r="K9" s="618">
        <v>0</v>
      </c>
      <c r="L9" s="618">
        <v>0</v>
      </c>
      <c r="M9" s="618">
        <v>0</v>
      </c>
      <c r="N9" s="618">
        <v>0</v>
      </c>
      <c r="O9" s="619">
        <v>14</v>
      </c>
      <c r="P9" s="701" t="s">
        <v>84</v>
      </c>
      <c r="Q9" s="617">
        <v>14</v>
      </c>
      <c r="R9" s="615" t="s">
        <v>345</v>
      </c>
      <c r="S9" s="617">
        <v>14</v>
      </c>
      <c r="T9" s="611" t="s">
        <v>86</v>
      </c>
      <c r="U9" s="608"/>
      <c r="V9" s="609" t="s">
        <v>97</v>
      </c>
      <c r="W9" s="609" t="s">
        <v>88</v>
      </c>
    </row>
    <row r="10" spans="1:26" s="106" customFormat="1" x14ac:dyDescent="0.2">
      <c r="A10" s="545" t="s">
        <v>43</v>
      </c>
      <c r="B10" s="248">
        <v>0</v>
      </c>
      <c r="C10" s="248">
        <v>0</v>
      </c>
      <c r="D10" s="248">
        <v>0</v>
      </c>
      <c r="E10" s="248">
        <v>0</v>
      </c>
      <c r="F10" s="248">
        <v>0</v>
      </c>
      <c r="G10" s="248">
        <v>0</v>
      </c>
      <c r="H10" s="248">
        <v>0</v>
      </c>
      <c r="I10" s="248">
        <v>0</v>
      </c>
      <c r="J10" s="248">
        <v>0</v>
      </c>
      <c r="K10" s="248">
        <v>0</v>
      </c>
      <c r="L10" s="248">
        <v>0</v>
      </c>
      <c r="M10" s="248">
        <v>0</v>
      </c>
      <c r="N10" s="248">
        <v>0</v>
      </c>
      <c r="O10" s="248">
        <v>0</v>
      </c>
      <c r="P10" s="289">
        <v>0</v>
      </c>
      <c r="Q10" s="855" t="s">
        <v>86</v>
      </c>
      <c r="R10" s="855" t="s">
        <v>86</v>
      </c>
      <c r="S10" s="620">
        <v>0</v>
      </c>
      <c r="T10" s="278" t="s">
        <v>86</v>
      </c>
      <c r="U10" s="278" t="s">
        <v>86</v>
      </c>
      <c r="V10" s="278" t="s">
        <v>86</v>
      </c>
      <c r="W10" s="278" t="s">
        <v>86</v>
      </c>
    </row>
    <row r="11" spans="1:26" s="106" customFormat="1" ht="37.5" x14ac:dyDescent="0.2">
      <c r="A11" s="168" t="s">
        <v>29</v>
      </c>
      <c r="B11" s="577">
        <v>317</v>
      </c>
      <c r="C11" s="577">
        <v>317</v>
      </c>
      <c r="D11" s="122" t="s">
        <v>89</v>
      </c>
      <c r="E11" s="14">
        <v>189</v>
      </c>
      <c r="F11" s="122">
        <v>1</v>
      </c>
      <c r="G11" s="122">
        <v>65</v>
      </c>
      <c r="H11" s="248">
        <v>0</v>
      </c>
      <c r="I11" s="248">
        <v>0</v>
      </c>
      <c r="J11" s="122">
        <v>189</v>
      </c>
      <c r="K11" s="122">
        <v>152</v>
      </c>
      <c r="L11" s="33" t="s">
        <v>107</v>
      </c>
      <c r="M11" s="33">
        <v>32</v>
      </c>
      <c r="N11" s="33">
        <v>105</v>
      </c>
      <c r="O11" s="115">
        <v>152</v>
      </c>
      <c r="P11" s="112" t="s">
        <v>84</v>
      </c>
      <c r="Q11" s="115">
        <v>152</v>
      </c>
      <c r="R11" s="32" t="s">
        <v>332</v>
      </c>
      <c r="S11" s="33">
        <v>152</v>
      </c>
      <c r="T11" s="278" t="s">
        <v>86</v>
      </c>
      <c r="U11" s="278" t="s">
        <v>86</v>
      </c>
      <c r="V11" s="605" t="s">
        <v>117</v>
      </c>
      <c r="W11" s="38" t="s">
        <v>104</v>
      </c>
    </row>
    <row r="12" spans="1:26" s="106" customFormat="1" ht="58.5" customHeight="1" x14ac:dyDescent="0.2">
      <c r="A12" s="128" t="s">
        <v>30</v>
      </c>
      <c r="B12" s="733">
        <v>330.6</v>
      </c>
      <c r="C12" s="733">
        <v>330.6</v>
      </c>
      <c r="D12" s="172" t="s">
        <v>100</v>
      </c>
      <c r="E12" s="128">
        <v>317</v>
      </c>
      <c r="F12" s="654">
        <v>0</v>
      </c>
      <c r="G12" s="654">
        <v>0</v>
      </c>
      <c r="H12" s="128">
        <v>14</v>
      </c>
      <c r="I12" s="128">
        <f>430.74*60.75/1000</f>
        <v>26.167455</v>
      </c>
      <c r="J12" s="128">
        <v>317</v>
      </c>
      <c r="K12" s="128">
        <f>430.74*696/1000</f>
        <v>299.79503999999997</v>
      </c>
      <c r="L12" s="131" t="s">
        <v>107</v>
      </c>
      <c r="M12" s="554">
        <v>14</v>
      </c>
      <c r="N12" s="554">
        <v>60.75</v>
      </c>
      <c r="O12" s="141">
        <f>N12+K12</f>
        <v>360.54503999999997</v>
      </c>
      <c r="P12" s="289" t="s">
        <v>84</v>
      </c>
      <c r="Q12" s="141">
        <v>310</v>
      </c>
      <c r="R12" s="564" t="s">
        <v>346</v>
      </c>
      <c r="S12" s="133">
        <v>250</v>
      </c>
      <c r="T12" s="602" t="s">
        <v>342</v>
      </c>
      <c r="U12" s="128">
        <v>60</v>
      </c>
      <c r="V12" s="38" t="s">
        <v>343</v>
      </c>
      <c r="W12" s="34" t="s">
        <v>356</v>
      </c>
      <c r="X12" s="27"/>
    </row>
    <row r="13" spans="1:26" s="106" customFormat="1" x14ac:dyDescent="0.3">
      <c r="A13" s="575"/>
      <c r="B13" s="578"/>
      <c r="C13" s="578"/>
      <c r="D13" s="288"/>
      <c r="E13" s="279"/>
      <c r="F13" s="279"/>
      <c r="G13" s="279"/>
      <c r="H13" s="279"/>
      <c r="I13" s="279"/>
      <c r="J13" s="279"/>
      <c r="K13" s="279"/>
      <c r="L13" s="280"/>
      <c r="M13" s="280"/>
      <c r="N13" s="281"/>
      <c r="O13" s="586"/>
      <c r="P13" s="584"/>
      <c r="Q13" s="591">
        <v>70</v>
      </c>
      <c r="R13" s="596" t="s">
        <v>347</v>
      </c>
      <c r="S13" s="603">
        <v>30</v>
      </c>
      <c r="T13" s="601" t="s">
        <v>355</v>
      </c>
      <c r="U13" s="279">
        <v>40</v>
      </c>
      <c r="V13" s="173" t="s">
        <v>83</v>
      </c>
      <c r="W13" s="173" t="s">
        <v>83</v>
      </c>
    </row>
    <row r="14" spans="1:26" s="106" customFormat="1" x14ac:dyDescent="0.3">
      <c r="A14" s="575"/>
      <c r="B14" s="578"/>
      <c r="C14" s="578"/>
      <c r="D14" s="288"/>
      <c r="E14" s="279"/>
      <c r="F14" s="279"/>
      <c r="G14" s="279"/>
      <c r="H14" s="279"/>
      <c r="I14" s="279"/>
      <c r="J14" s="279"/>
      <c r="K14" s="279"/>
      <c r="L14" s="280"/>
      <c r="M14" s="280"/>
      <c r="N14" s="281"/>
      <c r="O14" s="586"/>
      <c r="P14" s="584"/>
      <c r="Q14" s="591">
        <v>20</v>
      </c>
      <c r="R14" s="597" t="s">
        <v>427</v>
      </c>
      <c r="S14" s="603">
        <v>20</v>
      </c>
      <c r="T14" s="282"/>
      <c r="U14" s="173" t="s">
        <v>83</v>
      </c>
      <c r="V14" s="604"/>
      <c r="W14" s="177"/>
    </row>
    <row r="15" spans="1:26" s="106" customFormat="1" ht="16.5" customHeight="1" x14ac:dyDescent="0.3">
      <c r="A15" s="546" t="s">
        <v>31</v>
      </c>
      <c r="B15" s="621">
        <v>134</v>
      </c>
      <c r="C15" s="621">
        <v>132</v>
      </c>
      <c r="D15" s="622" t="s">
        <v>89</v>
      </c>
      <c r="E15" s="622">
        <v>92</v>
      </c>
      <c r="F15" s="622">
        <v>0</v>
      </c>
      <c r="G15" s="622">
        <v>0</v>
      </c>
      <c r="H15" s="622">
        <v>0</v>
      </c>
      <c r="I15" s="622">
        <v>0</v>
      </c>
      <c r="J15" s="114">
        <v>92</v>
      </c>
      <c r="K15" s="114">
        <v>44</v>
      </c>
      <c r="L15" s="114" t="s">
        <v>107</v>
      </c>
      <c r="M15" s="250">
        <v>3</v>
      </c>
      <c r="N15" s="250">
        <v>4.5</v>
      </c>
      <c r="O15" s="585">
        <v>44</v>
      </c>
      <c r="P15" s="114" t="s">
        <v>84</v>
      </c>
      <c r="Q15" s="592">
        <v>44</v>
      </c>
      <c r="R15" s="598" t="s">
        <v>335</v>
      </c>
      <c r="S15" s="594">
        <v>44</v>
      </c>
      <c r="T15" s="606" t="s">
        <v>86</v>
      </c>
      <c r="U15" s="173" t="s">
        <v>83</v>
      </c>
      <c r="V15" s="284" t="s">
        <v>131</v>
      </c>
      <c r="W15" s="137" t="s">
        <v>104</v>
      </c>
    </row>
    <row r="16" spans="1:26" ht="18.75" customHeight="1" x14ac:dyDescent="0.3">
      <c r="A16" s="535" t="s">
        <v>32</v>
      </c>
      <c r="B16" s="580">
        <v>916</v>
      </c>
      <c r="C16" s="580">
        <v>899</v>
      </c>
      <c r="D16" s="138" t="s">
        <v>140</v>
      </c>
      <c r="E16" s="138">
        <v>2000</v>
      </c>
      <c r="F16" s="622">
        <v>0</v>
      </c>
      <c r="G16" s="622">
        <v>0</v>
      </c>
      <c r="H16" s="622">
        <v>0</v>
      </c>
      <c r="I16" s="622">
        <v>0</v>
      </c>
      <c r="J16" s="173" t="s">
        <v>83</v>
      </c>
      <c r="K16" s="173" t="s">
        <v>83</v>
      </c>
      <c r="L16" s="173" t="s">
        <v>83</v>
      </c>
      <c r="M16" s="173" t="s">
        <v>83</v>
      </c>
      <c r="N16" s="173" t="s">
        <v>83</v>
      </c>
      <c r="O16" s="587">
        <v>450</v>
      </c>
      <c r="P16" s="154" t="s">
        <v>84</v>
      </c>
      <c r="Q16" s="593">
        <v>450</v>
      </c>
      <c r="R16" s="599" t="s">
        <v>336</v>
      </c>
      <c r="S16" s="595">
        <v>450</v>
      </c>
      <c r="T16" s="173" t="s">
        <v>83</v>
      </c>
      <c r="U16" s="173" t="s">
        <v>83</v>
      </c>
      <c r="V16" s="173" t="s">
        <v>83</v>
      </c>
      <c r="W16" s="173" t="s">
        <v>83</v>
      </c>
      <c r="X16" s="106"/>
      <c r="Y16" s="106"/>
      <c r="Z16" s="106"/>
    </row>
    <row r="17" spans="1:26" s="106" customFormat="1" x14ac:dyDescent="0.3">
      <c r="A17" s="546" t="s">
        <v>28</v>
      </c>
      <c r="B17" s="622">
        <v>0</v>
      </c>
      <c r="C17" s="622">
        <v>0</v>
      </c>
      <c r="D17" s="622">
        <v>0</v>
      </c>
      <c r="E17" s="622">
        <v>0</v>
      </c>
      <c r="F17" s="622">
        <v>0</v>
      </c>
      <c r="G17" s="622">
        <v>0</v>
      </c>
      <c r="H17" s="622">
        <v>0</v>
      </c>
      <c r="I17" s="622">
        <v>0</v>
      </c>
      <c r="J17" s="622">
        <v>0</v>
      </c>
      <c r="K17" s="622">
        <v>0</v>
      </c>
      <c r="L17" s="622">
        <v>0</v>
      </c>
      <c r="M17" s="622">
        <v>0</v>
      </c>
      <c r="N17" s="622">
        <v>0</v>
      </c>
      <c r="O17" s="622">
        <v>0</v>
      </c>
      <c r="P17" s="622">
        <v>0</v>
      </c>
      <c r="Q17" s="622">
        <v>0</v>
      </c>
      <c r="R17" s="173" t="s">
        <v>83</v>
      </c>
      <c r="S17" s="622">
        <v>0</v>
      </c>
      <c r="T17" s="173" t="s">
        <v>83</v>
      </c>
      <c r="U17" s="173" t="s">
        <v>83</v>
      </c>
      <c r="V17" s="173" t="s">
        <v>83</v>
      </c>
      <c r="W17" s="173" t="s">
        <v>83</v>
      </c>
    </row>
    <row r="18" spans="1:26" s="106" customFormat="1" x14ac:dyDescent="0.3">
      <c r="A18" s="546" t="s">
        <v>33</v>
      </c>
      <c r="B18" s="622">
        <v>0</v>
      </c>
      <c r="C18" s="622">
        <v>0</v>
      </c>
      <c r="D18" s="622">
        <v>0</v>
      </c>
      <c r="E18" s="622">
        <v>0</v>
      </c>
      <c r="F18" s="622">
        <v>0</v>
      </c>
      <c r="G18" s="622">
        <v>0</v>
      </c>
      <c r="H18" s="622">
        <v>0</v>
      </c>
      <c r="I18" s="622">
        <v>0</v>
      </c>
      <c r="J18" s="622">
        <v>0</v>
      </c>
      <c r="K18" s="622">
        <v>0</v>
      </c>
      <c r="L18" s="622">
        <v>0</v>
      </c>
      <c r="M18" s="622">
        <v>0</v>
      </c>
      <c r="N18" s="622">
        <v>0</v>
      </c>
      <c r="O18" s="622">
        <v>0</v>
      </c>
      <c r="P18" s="622">
        <v>0</v>
      </c>
      <c r="Q18" s="622">
        <v>0</v>
      </c>
      <c r="R18" s="173" t="s">
        <v>83</v>
      </c>
      <c r="S18" s="622">
        <v>0</v>
      </c>
      <c r="T18" s="173" t="s">
        <v>83</v>
      </c>
      <c r="U18" s="173" t="s">
        <v>83</v>
      </c>
      <c r="V18" s="173" t="s">
        <v>83</v>
      </c>
      <c r="W18" s="173" t="s">
        <v>83</v>
      </c>
    </row>
    <row r="19" spans="1:26" s="291" customFormat="1" ht="23.25" customHeight="1" x14ac:dyDescent="0.3">
      <c r="A19" s="576" t="s">
        <v>34</v>
      </c>
      <c r="B19" s="582">
        <v>837</v>
      </c>
      <c r="C19" s="582">
        <v>832</v>
      </c>
      <c r="D19" s="132" t="s">
        <v>140</v>
      </c>
      <c r="E19" s="3">
        <v>889</v>
      </c>
      <c r="F19" s="622">
        <v>0</v>
      </c>
      <c r="G19" s="622">
        <v>0</v>
      </c>
      <c r="H19" s="622">
        <v>0</v>
      </c>
      <c r="I19" s="622">
        <v>0</v>
      </c>
      <c r="J19" s="290" t="s">
        <v>86</v>
      </c>
      <c r="K19" s="3" t="s">
        <v>86</v>
      </c>
      <c r="L19" s="145" t="s">
        <v>107</v>
      </c>
      <c r="M19" s="145">
        <v>7</v>
      </c>
      <c r="N19" s="145">
        <v>8.5</v>
      </c>
      <c r="O19" s="588">
        <v>466</v>
      </c>
      <c r="P19" s="3" t="s">
        <v>84</v>
      </c>
      <c r="Q19" s="589">
        <v>466</v>
      </c>
      <c r="R19" s="590" t="s">
        <v>348</v>
      </c>
      <c r="S19" s="3">
        <v>466</v>
      </c>
      <c r="T19" s="283" t="s">
        <v>86</v>
      </c>
      <c r="U19" s="173" t="s">
        <v>83</v>
      </c>
      <c r="V19" s="173" t="s">
        <v>83</v>
      </c>
      <c r="W19" s="3" t="s">
        <v>86</v>
      </c>
      <c r="X19" s="270"/>
      <c r="Y19" s="270"/>
      <c r="Z19" s="270"/>
    </row>
    <row r="20" spans="1:26" s="270" customFormat="1" ht="56.25" x14ac:dyDescent="0.2">
      <c r="A20" s="564" t="s">
        <v>35</v>
      </c>
      <c r="B20" s="564">
        <v>249</v>
      </c>
      <c r="C20" s="564">
        <v>249</v>
      </c>
      <c r="D20" s="132" t="s">
        <v>89</v>
      </c>
      <c r="E20" s="248">
        <v>229</v>
      </c>
      <c r="F20" s="622">
        <v>0</v>
      </c>
      <c r="G20" s="622">
        <v>0</v>
      </c>
      <c r="H20" s="622">
        <v>0</v>
      </c>
      <c r="I20" s="622">
        <v>0</v>
      </c>
      <c r="J20" s="248">
        <v>229</v>
      </c>
      <c r="K20" s="248">
        <v>116</v>
      </c>
      <c r="L20" s="174" t="s">
        <v>107</v>
      </c>
      <c r="M20" s="141">
        <v>15</v>
      </c>
      <c r="N20" s="141">
        <v>48</v>
      </c>
      <c r="O20" s="141">
        <v>116</v>
      </c>
      <c r="P20" s="289" t="s">
        <v>84</v>
      </c>
      <c r="Q20" s="141">
        <v>116</v>
      </c>
      <c r="R20" s="565" t="s">
        <v>349</v>
      </c>
      <c r="S20" s="248">
        <v>116</v>
      </c>
      <c r="T20" s="610" t="s">
        <v>86</v>
      </c>
      <c r="U20" s="3" t="s">
        <v>86</v>
      </c>
      <c r="V20" s="258" t="s">
        <v>165</v>
      </c>
      <c r="W20" s="248" t="s">
        <v>104</v>
      </c>
    </row>
    <row r="21" spans="1:26" ht="18.75" customHeight="1" x14ac:dyDescent="0.3">
      <c r="A21" s="535" t="s">
        <v>36</v>
      </c>
      <c r="B21" s="568">
        <v>262</v>
      </c>
      <c r="C21" s="568">
        <v>250</v>
      </c>
      <c r="D21" s="151" t="s">
        <v>89</v>
      </c>
      <c r="E21" s="138">
        <v>307</v>
      </c>
      <c r="F21" s="622">
        <v>0</v>
      </c>
      <c r="G21" s="622">
        <v>0</v>
      </c>
      <c r="H21" s="622">
        <v>0</v>
      </c>
      <c r="I21" s="622">
        <v>0</v>
      </c>
      <c r="J21" s="138">
        <v>307</v>
      </c>
      <c r="K21" s="138">
        <v>113</v>
      </c>
      <c r="L21" s="173" t="s">
        <v>83</v>
      </c>
      <c r="M21" s="173" t="s">
        <v>83</v>
      </c>
      <c r="N21" s="173" t="s">
        <v>83</v>
      </c>
      <c r="O21" s="587">
        <v>113</v>
      </c>
      <c r="P21" s="154" t="s">
        <v>84</v>
      </c>
      <c r="Q21" s="587">
        <v>113</v>
      </c>
      <c r="R21" s="535" t="s">
        <v>350</v>
      </c>
      <c r="S21" s="852">
        <v>113</v>
      </c>
      <c r="T21" s="173" t="s">
        <v>83</v>
      </c>
      <c r="U21" s="3" t="s">
        <v>86</v>
      </c>
      <c r="V21" s="559" t="s">
        <v>170</v>
      </c>
      <c r="W21" s="3" t="s">
        <v>86</v>
      </c>
      <c r="X21" s="106"/>
      <c r="Y21" s="106"/>
      <c r="Z21" s="106"/>
    </row>
    <row r="22" spans="1:26" ht="24" customHeight="1" x14ac:dyDescent="0.3">
      <c r="A22" s="46" t="s">
        <v>37</v>
      </c>
      <c r="B22" s="569">
        <v>225</v>
      </c>
      <c r="C22" s="569">
        <v>225</v>
      </c>
      <c r="D22" s="140" t="s">
        <v>140</v>
      </c>
      <c r="E22" s="138">
        <v>167</v>
      </c>
      <c r="F22" s="622">
        <v>0</v>
      </c>
      <c r="G22" s="622">
        <v>0</v>
      </c>
      <c r="H22" s="622">
        <v>0</v>
      </c>
      <c r="I22" s="622">
        <v>0</v>
      </c>
      <c r="J22" s="138" t="s">
        <v>83</v>
      </c>
      <c r="K22" s="138" t="s">
        <v>83</v>
      </c>
      <c r="L22" s="138" t="s">
        <v>83</v>
      </c>
      <c r="M22" s="138" t="s">
        <v>83</v>
      </c>
      <c r="N22" s="138" t="s">
        <v>83</v>
      </c>
      <c r="O22" s="587">
        <v>119</v>
      </c>
      <c r="P22" s="154" t="s">
        <v>84</v>
      </c>
      <c r="Q22" s="587">
        <v>119</v>
      </c>
      <c r="R22" s="152" t="s">
        <v>351</v>
      </c>
      <c r="S22" s="138">
        <v>119</v>
      </c>
      <c r="T22" s="140" t="s">
        <v>83</v>
      </c>
      <c r="U22" s="254" t="s">
        <v>83</v>
      </c>
      <c r="V22" s="138" t="s">
        <v>83</v>
      </c>
      <c r="W22" s="255" t="s">
        <v>83</v>
      </c>
      <c r="X22" s="106"/>
      <c r="Y22" s="106"/>
      <c r="Z22" s="106"/>
    </row>
    <row r="23" spans="1:26" ht="42" customHeight="1" x14ac:dyDescent="0.3">
      <c r="A23" s="143" t="s">
        <v>38</v>
      </c>
      <c r="B23" s="143">
        <v>57</v>
      </c>
      <c r="C23" s="143">
        <v>44</v>
      </c>
      <c r="D23" s="175" t="s">
        <v>89</v>
      </c>
      <c r="E23" s="853">
        <v>55</v>
      </c>
      <c r="F23" s="645">
        <v>0</v>
      </c>
      <c r="G23" s="645">
        <v>0</v>
      </c>
      <c r="H23" s="645">
        <v>0</v>
      </c>
      <c r="I23" s="645">
        <v>0</v>
      </c>
      <c r="J23" s="144" t="s">
        <v>83</v>
      </c>
      <c r="K23" s="144" t="s">
        <v>83</v>
      </c>
      <c r="L23" s="144" t="s">
        <v>83</v>
      </c>
      <c r="M23" s="144" t="s">
        <v>83</v>
      </c>
      <c r="N23" s="144" t="s">
        <v>86</v>
      </c>
      <c r="O23" s="853">
        <v>19</v>
      </c>
      <c r="P23" s="853" t="s">
        <v>84</v>
      </c>
      <c r="Q23" s="2">
        <v>19</v>
      </c>
      <c r="R23" s="2" t="s">
        <v>352</v>
      </c>
      <c r="S23" s="2">
        <v>19</v>
      </c>
      <c r="T23" s="175" t="s">
        <v>83</v>
      </c>
      <c r="U23" s="175" t="s">
        <v>83</v>
      </c>
      <c r="V23" s="854" t="s">
        <v>130</v>
      </c>
      <c r="W23" s="153" t="s">
        <v>83</v>
      </c>
      <c r="X23" s="106"/>
      <c r="Y23" s="106"/>
      <c r="Z23" s="106"/>
    </row>
    <row r="24" spans="1:26" s="270" customFormat="1" ht="37.5" x14ac:dyDescent="0.2">
      <c r="A24" s="564" t="s">
        <v>39</v>
      </c>
      <c r="B24" s="564">
        <v>245</v>
      </c>
      <c r="C24" s="564">
        <v>245</v>
      </c>
      <c r="D24" s="132" t="s">
        <v>96</v>
      </c>
      <c r="E24" s="248">
        <v>255</v>
      </c>
      <c r="F24" s="248">
        <v>0</v>
      </c>
      <c r="G24" s="645">
        <v>0</v>
      </c>
      <c r="H24" s="248">
        <v>5</v>
      </c>
      <c r="I24" s="248">
        <v>0.2</v>
      </c>
      <c r="J24" s="248">
        <v>225</v>
      </c>
      <c r="K24" s="248">
        <v>46.84</v>
      </c>
      <c r="L24" s="141" t="s">
        <v>107</v>
      </c>
      <c r="M24" s="141">
        <v>5</v>
      </c>
      <c r="N24" s="141">
        <v>16.25</v>
      </c>
      <c r="O24" s="141">
        <f>K24+I24</f>
        <v>47.040000000000006</v>
      </c>
      <c r="P24" s="248" t="s">
        <v>84</v>
      </c>
      <c r="Q24" s="248">
        <v>47</v>
      </c>
      <c r="R24" s="258" t="s">
        <v>353</v>
      </c>
      <c r="S24" s="248">
        <v>47</v>
      </c>
      <c r="T24" s="175" t="s">
        <v>83</v>
      </c>
      <c r="U24" s="175" t="s">
        <v>83</v>
      </c>
      <c r="V24" s="258" t="s">
        <v>177</v>
      </c>
      <c r="W24" s="258" t="s">
        <v>277</v>
      </c>
    </row>
    <row r="25" spans="1:26" s="106" customFormat="1" x14ac:dyDescent="0.3">
      <c r="A25" s="94" t="s">
        <v>44</v>
      </c>
      <c r="B25" s="248">
        <v>0</v>
      </c>
      <c r="C25" s="248">
        <v>0</v>
      </c>
      <c r="D25" s="248">
        <v>0</v>
      </c>
      <c r="E25" s="248">
        <v>0</v>
      </c>
      <c r="F25" s="248">
        <v>0</v>
      </c>
      <c r="G25" s="248">
        <v>0</v>
      </c>
      <c r="H25" s="248">
        <v>0</v>
      </c>
      <c r="I25" s="248">
        <v>0</v>
      </c>
      <c r="J25" s="248">
        <v>0</v>
      </c>
      <c r="K25" s="248">
        <v>0</v>
      </c>
      <c r="L25" s="248">
        <v>0</v>
      </c>
      <c r="M25" s="248">
        <v>0</v>
      </c>
      <c r="N25" s="248">
        <v>0</v>
      </c>
      <c r="O25" s="248">
        <v>0</v>
      </c>
      <c r="P25" s="248">
        <v>0</v>
      </c>
      <c r="Q25" s="248">
        <v>0</v>
      </c>
      <c r="R25" s="175" t="s">
        <v>83</v>
      </c>
      <c r="S25" s="161"/>
      <c r="T25" s="140" t="s">
        <v>83</v>
      </c>
      <c r="U25" s="140" t="s">
        <v>83</v>
      </c>
      <c r="V25" s="140" t="s">
        <v>83</v>
      </c>
      <c r="W25" s="140" t="s">
        <v>83</v>
      </c>
    </row>
    <row r="26" spans="1:26" s="337" customFormat="1" ht="60.75" customHeight="1" x14ac:dyDescent="0.25">
      <c r="A26" s="343" t="s">
        <v>40</v>
      </c>
      <c r="B26" s="583">
        <v>100</v>
      </c>
      <c r="C26" s="583">
        <v>100</v>
      </c>
      <c r="D26" s="345" t="s">
        <v>89</v>
      </c>
      <c r="E26" s="346">
        <v>180</v>
      </c>
      <c r="F26" s="347" t="s">
        <v>83</v>
      </c>
      <c r="G26" s="347" t="s">
        <v>83</v>
      </c>
      <c r="H26" s="347" t="s">
        <v>83</v>
      </c>
      <c r="I26" s="347">
        <v>0</v>
      </c>
      <c r="J26" s="346">
        <v>180</v>
      </c>
      <c r="K26" s="346">
        <f>350*100/1000</f>
        <v>35</v>
      </c>
      <c r="L26" s="348" t="s">
        <v>107</v>
      </c>
      <c r="M26" s="346">
        <v>32</v>
      </c>
      <c r="N26" s="349">
        <v>44.5</v>
      </c>
      <c r="O26" s="346">
        <v>35</v>
      </c>
      <c r="P26" s="348" t="s">
        <v>84</v>
      </c>
      <c r="Q26" s="346">
        <v>35</v>
      </c>
      <c r="R26" s="340" t="s">
        <v>354</v>
      </c>
      <c r="S26" s="346">
        <v>35</v>
      </c>
      <c r="T26" s="140" t="s">
        <v>83</v>
      </c>
      <c r="U26" s="140" t="s">
        <v>83</v>
      </c>
      <c r="V26" s="335" t="s">
        <v>207</v>
      </c>
      <c r="W26" s="335" t="s">
        <v>357</v>
      </c>
      <c r="X26" s="336"/>
      <c r="Y26" s="336"/>
      <c r="Z26" s="336"/>
    </row>
    <row r="27" spans="1:26" s="106" customFormat="1" x14ac:dyDescent="0.3">
      <c r="A27" s="531" t="s">
        <v>41</v>
      </c>
      <c r="B27" s="731">
        <f>SUM(B9:B26)</f>
        <v>3712.6</v>
      </c>
      <c r="C27" s="731">
        <f>SUM(C9:C26)</f>
        <v>3663.6</v>
      </c>
      <c r="D27" s="531"/>
      <c r="E27" s="623">
        <f>SUM(E9:E26)</f>
        <v>4680</v>
      </c>
      <c r="F27" s="526">
        <f t="shared" ref="F27:M27" si="0">SUM(F9:F26)</f>
        <v>1</v>
      </c>
      <c r="G27" s="526">
        <f t="shared" si="0"/>
        <v>119</v>
      </c>
      <c r="H27" s="526">
        <f t="shared" si="0"/>
        <v>19</v>
      </c>
      <c r="I27" s="730">
        <f t="shared" si="0"/>
        <v>26.367455</v>
      </c>
      <c r="J27" s="623">
        <f t="shared" si="0"/>
        <v>1539</v>
      </c>
      <c r="K27" s="730">
        <f t="shared" si="0"/>
        <v>806.63504</v>
      </c>
      <c r="L27" s="528"/>
      <c r="M27" s="730">
        <f t="shared" si="0"/>
        <v>108</v>
      </c>
      <c r="N27" s="730">
        <f t="shared" ref="N27" si="1">SUM(N9:N26)</f>
        <v>287.5</v>
      </c>
      <c r="O27" s="623">
        <f t="shared" ref="O27:U27" si="2">SUM(O9:O26)</f>
        <v>1935.5850399999999</v>
      </c>
      <c r="P27" s="367" t="s">
        <v>84</v>
      </c>
      <c r="Q27" s="623">
        <f t="shared" si="2"/>
        <v>1975</v>
      </c>
      <c r="R27" s="529"/>
      <c r="S27" s="623">
        <f t="shared" si="2"/>
        <v>1875</v>
      </c>
      <c r="T27" s="367"/>
      <c r="U27" s="526">
        <f t="shared" si="2"/>
        <v>100</v>
      </c>
      <c r="V27" s="532"/>
      <c r="W27" s="524"/>
    </row>
    <row r="28" spans="1:26" s="106" customFormat="1" x14ac:dyDescent="0.3">
      <c r="A28" s="292" t="s">
        <v>66</v>
      </c>
      <c r="B28" s="266"/>
      <c r="C28" s="266"/>
      <c r="D28" s="266"/>
      <c r="E28" s="77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7"/>
      <c r="Q28" s="78"/>
      <c r="R28" s="273"/>
      <c r="S28" s="293"/>
      <c r="T28" s="73"/>
      <c r="U28" s="73"/>
      <c r="V28" s="80"/>
      <c r="W28" s="81"/>
    </row>
    <row r="29" spans="1:26" s="106" customFormat="1" x14ac:dyDescent="0.3">
      <c r="A29" s="286" t="s">
        <v>76</v>
      </c>
      <c r="B29" s="266"/>
      <c r="C29" s="266"/>
      <c r="D29" s="266"/>
      <c r="E29" s="77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7"/>
      <c r="Q29" s="78"/>
      <c r="R29" s="273"/>
      <c r="S29" s="293"/>
      <c r="T29" s="73"/>
      <c r="U29" s="73"/>
      <c r="V29" s="80"/>
      <c r="W29" s="81"/>
    </row>
    <row r="30" spans="1:26" s="106" customFormat="1" x14ac:dyDescent="0.3">
      <c r="A30" s="1345" t="s">
        <v>77</v>
      </c>
      <c r="B30" s="1345"/>
      <c r="C30" s="1345"/>
      <c r="D30" s="1345"/>
      <c r="E30" s="1345"/>
      <c r="F30" s="1345"/>
      <c r="G30" s="1345"/>
      <c r="H30" s="1345"/>
      <c r="I30" s="1345"/>
      <c r="J30" s="1345"/>
      <c r="K30" s="1345"/>
      <c r="L30" s="1345"/>
      <c r="M30" s="1345"/>
      <c r="N30" s="1345"/>
      <c r="O30" s="1345"/>
      <c r="P30" s="1345"/>
      <c r="Q30" s="1345"/>
      <c r="R30" s="1345"/>
      <c r="S30" s="1345"/>
      <c r="T30" s="1345"/>
      <c r="U30" s="1345"/>
      <c r="V30" s="1345"/>
      <c r="W30" s="1345"/>
    </row>
    <row r="31" spans="1:26" s="106" customFormat="1" x14ac:dyDescent="0.3">
      <c r="A31" s="1345" t="s">
        <v>75</v>
      </c>
      <c r="B31" s="1345"/>
      <c r="C31" s="1345"/>
      <c r="D31" s="1345"/>
      <c r="E31" s="1345"/>
      <c r="F31" s="1345"/>
      <c r="G31" s="1345"/>
      <c r="H31" s="1345"/>
      <c r="I31" s="1345"/>
      <c r="J31" s="1345"/>
      <c r="K31" s="1345"/>
      <c r="L31" s="1345"/>
      <c r="M31" s="1345"/>
      <c r="N31" s="1345"/>
      <c r="O31" s="1345"/>
      <c r="P31" s="1345"/>
      <c r="Q31" s="1345"/>
      <c r="R31" s="1345"/>
      <c r="S31" s="1345"/>
      <c r="T31" s="1345"/>
      <c r="U31" s="1345"/>
      <c r="V31" s="1345"/>
      <c r="W31" s="1345"/>
    </row>
    <row r="32" spans="1:26" s="106" customFormat="1" x14ac:dyDescent="0.2">
      <c r="E32" s="275"/>
      <c r="F32" s="275"/>
      <c r="G32" s="275"/>
      <c r="H32" s="275"/>
      <c r="I32" s="275"/>
      <c r="J32" s="275"/>
      <c r="K32" s="275"/>
      <c r="L32" s="276"/>
      <c r="M32" s="276"/>
      <c r="N32" s="276"/>
    </row>
    <row r="33" spans="5:23" s="106" customFormat="1" x14ac:dyDescent="0.2">
      <c r="E33" s="275"/>
      <c r="F33" s="275"/>
      <c r="G33" s="275"/>
      <c r="H33" s="275"/>
      <c r="I33" s="275"/>
      <c r="J33" s="275"/>
      <c r="K33" s="275"/>
      <c r="L33" s="276"/>
      <c r="M33" s="276"/>
      <c r="N33" s="276"/>
    </row>
    <row r="34" spans="5:23" s="106" customFormat="1" x14ac:dyDescent="0.2">
      <c r="E34" s="275"/>
      <c r="F34" s="275"/>
      <c r="G34" s="275"/>
      <c r="H34" s="275"/>
      <c r="I34" s="275"/>
      <c r="J34" s="275"/>
      <c r="K34" s="275"/>
      <c r="L34" s="276"/>
      <c r="M34" s="276"/>
      <c r="N34" s="276"/>
    </row>
    <row r="35" spans="5:23" s="106" customFormat="1" x14ac:dyDescent="0.2">
      <c r="L35" s="276"/>
      <c r="M35" s="276"/>
      <c r="N35" s="276"/>
      <c r="W35" s="275"/>
    </row>
    <row r="36" spans="5:23" s="106" customFormat="1" x14ac:dyDescent="0.2">
      <c r="L36" s="276"/>
      <c r="M36" s="276"/>
      <c r="N36" s="276"/>
      <c r="W36" s="275"/>
    </row>
    <row r="37" spans="5:23" s="106" customFormat="1" x14ac:dyDescent="0.2">
      <c r="L37" s="276"/>
      <c r="M37" s="276"/>
      <c r="N37" s="276"/>
      <c r="W37" s="275"/>
    </row>
    <row r="38" spans="5:23" s="106" customFormat="1" x14ac:dyDescent="0.2">
      <c r="L38" s="276"/>
      <c r="M38" s="276"/>
      <c r="N38" s="276"/>
    </row>
    <row r="39" spans="5:23" s="106" customFormat="1" x14ac:dyDescent="0.2">
      <c r="L39" s="276"/>
      <c r="M39" s="276"/>
      <c r="N39" s="276"/>
    </row>
    <row r="40" spans="5:23" s="106" customFormat="1" x14ac:dyDescent="0.2">
      <c r="L40" s="276"/>
      <c r="M40" s="276"/>
      <c r="N40" s="276"/>
    </row>
    <row r="41" spans="5:23" s="106" customFormat="1" x14ac:dyDescent="0.2">
      <c r="L41" s="276"/>
      <c r="M41" s="276"/>
      <c r="N41" s="276"/>
    </row>
    <row r="42" spans="5:23" s="106" customFormat="1" x14ac:dyDescent="0.2">
      <c r="L42" s="276"/>
      <c r="M42" s="276"/>
      <c r="N42" s="276"/>
    </row>
    <row r="43" spans="5:23" s="106" customFormat="1" x14ac:dyDescent="0.2">
      <c r="L43" s="276"/>
      <c r="M43" s="276"/>
      <c r="N43" s="276"/>
    </row>
    <row r="44" spans="5:23" s="106" customFormat="1" x14ac:dyDescent="0.2">
      <c r="L44" s="276"/>
      <c r="M44" s="276"/>
      <c r="N44" s="276"/>
    </row>
    <row r="45" spans="5:23" s="106" customFormat="1" x14ac:dyDescent="0.2">
      <c r="L45" s="276"/>
      <c r="M45" s="276"/>
      <c r="N45" s="276"/>
    </row>
    <row r="46" spans="5:23" s="106" customFormat="1" x14ac:dyDescent="0.2">
      <c r="L46" s="276"/>
      <c r="M46" s="276"/>
      <c r="N46" s="276"/>
    </row>
    <row r="47" spans="5:23" s="106" customFormat="1" x14ac:dyDescent="0.2">
      <c r="L47" s="276"/>
      <c r="M47" s="276"/>
      <c r="N47" s="276"/>
    </row>
    <row r="48" spans="5:23" s="106" customFormat="1" x14ac:dyDescent="0.2">
      <c r="L48" s="276"/>
      <c r="M48" s="276"/>
      <c r="N48" s="276"/>
    </row>
    <row r="49" spans="12:14" s="106" customFormat="1" x14ac:dyDescent="0.2">
      <c r="L49" s="276"/>
      <c r="M49" s="276"/>
      <c r="N49" s="276"/>
    </row>
    <row r="50" spans="12:14" s="106" customFormat="1" x14ac:dyDescent="0.2">
      <c r="L50" s="276"/>
      <c r="M50" s="276"/>
      <c r="N50" s="276"/>
    </row>
    <row r="51" spans="12:14" s="106" customFormat="1" x14ac:dyDescent="0.2">
      <c r="L51" s="276"/>
      <c r="M51" s="276"/>
      <c r="N51" s="276"/>
    </row>
    <row r="52" spans="12:14" s="106" customFormat="1" x14ac:dyDescent="0.2">
      <c r="L52" s="276"/>
      <c r="M52" s="276"/>
      <c r="N52" s="276"/>
    </row>
    <row r="53" spans="12:14" s="106" customFormat="1" x14ac:dyDescent="0.2">
      <c r="L53" s="276"/>
      <c r="M53" s="276"/>
      <c r="N53" s="276"/>
    </row>
    <row r="54" spans="12:14" s="106" customFormat="1" x14ac:dyDescent="0.2">
      <c r="L54" s="276"/>
      <c r="M54" s="276"/>
      <c r="N54" s="276"/>
    </row>
    <row r="55" spans="12:14" s="106" customFormat="1" x14ac:dyDescent="0.2">
      <c r="L55" s="276"/>
      <c r="M55" s="276"/>
      <c r="N55" s="276"/>
    </row>
    <row r="56" spans="12:14" s="106" customFormat="1" x14ac:dyDescent="0.2">
      <c r="L56" s="276"/>
      <c r="M56" s="276"/>
      <c r="N56" s="276"/>
    </row>
    <row r="57" spans="12:14" s="106" customFormat="1" x14ac:dyDescent="0.2">
      <c r="L57" s="276"/>
      <c r="M57" s="276"/>
      <c r="N57" s="276"/>
    </row>
    <row r="58" spans="12:14" s="106" customFormat="1" x14ac:dyDescent="0.2">
      <c r="L58" s="276"/>
      <c r="M58" s="276"/>
      <c r="N58" s="276"/>
    </row>
    <row r="59" spans="12:14" s="106" customFormat="1" x14ac:dyDescent="0.2">
      <c r="L59" s="276"/>
      <c r="M59" s="276"/>
      <c r="N59" s="276"/>
    </row>
    <row r="60" spans="12:14" s="106" customFormat="1" x14ac:dyDescent="0.2">
      <c r="L60" s="276"/>
      <c r="M60" s="276"/>
      <c r="N60" s="276"/>
    </row>
    <row r="61" spans="12:14" s="106" customFormat="1" x14ac:dyDescent="0.2">
      <c r="L61" s="276"/>
      <c r="M61" s="276"/>
      <c r="N61" s="276"/>
    </row>
    <row r="62" spans="12:14" s="106" customFormat="1" x14ac:dyDescent="0.2">
      <c r="L62" s="276"/>
      <c r="M62" s="276"/>
      <c r="N62" s="276"/>
    </row>
    <row r="63" spans="12:14" s="106" customFormat="1" x14ac:dyDescent="0.2">
      <c r="L63" s="276"/>
      <c r="M63" s="276"/>
      <c r="N63" s="276"/>
    </row>
    <row r="64" spans="12:14" s="106" customFormat="1" x14ac:dyDescent="0.2">
      <c r="L64" s="276"/>
      <c r="M64" s="276"/>
      <c r="N64" s="276"/>
    </row>
    <row r="65" spans="12:14" s="106" customFormat="1" x14ac:dyDescent="0.2">
      <c r="L65" s="276"/>
      <c r="M65" s="276"/>
      <c r="N65" s="276"/>
    </row>
    <row r="66" spans="12:14" s="106" customFormat="1" x14ac:dyDescent="0.2">
      <c r="L66" s="276"/>
      <c r="M66" s="276"/>
      <c r="N66" s="276"/>
    </row>
    <row r="67" spans="12:14" s="106" customFormat="1" x14ac:dyDescent="0.2">
      <c r="L67" s="276"/>
      <c r="M67" s="276"/>
      <c r="N67" s="276"/>
    </row>
    <row r="68" spans="12:14" s="106" customFormat="1" x14ac:dyDescent="0.2">
      <c r="L68" s="276"/>
      <c r="M68" s="276"/>
      <c r="N68" s="276"/>
    </row>
    <row r="69" spans="12:14" s="106" customFormat="1" x14ac:dyDescent="0.2">
      <c r="L69" s="276"/>
      <c r="M69" s="276"/>
      <c r="N69" s="276"/>
    </row>
    <row r="70" spans="12:14" s="106" customFormat="1" x14ac:dyDescent="0.2">
      <c r="L70" s="276"/>
      <c r="M70" s="276"/>
      <c r="N70" s="276"/>
    </row>
    <row r="71" spans="12:14" s="106" customFormat="1" x14ac:dyDescent="0.2">
      <c r="L71" s="276"/>
      <c r="M71" s="276"/>
      <c r="N71" s="276"/>
    </row>
    <row r="72" spans="12:14" s="106" customFormat="1" x14ac:dyDescent="0.2">
      <c r="L72" s="276"/>
      <c r="M72" s="276"/>
      <c r="N72" s="276"/>
    </row>
    <row r="73" spans="12:14" s="106" customFormat="1" x14ac:dyDescent="0.2">
      <c r="L73" s="276"/>
      <c r="M73" s="276"/>
      <c r="N73" s="276"/>
    </row>
    <row r="74" spans="12:14" s="106" customFormat="1" x14ac:dyDescent="0.2">
      <c r="L74" s="276"/>
      <c r="M74" s="276"/>
      <c r="N74" s="276"/>
    </row>
    <row r="75" spans="12:14" s="106" customFormat="1" x14ac:dyDescent="0.2">
      <c r="L75" s="276"/>
      <c r="M75" s="276"/>
      <c r="N75" s="276"/>
    </row>
    <row r="76" spans="12:14" x14ac:dyDescent="0.3">
      <c r="L76" s="277"/>
      <c r="M76" s="277"/>
      <c r="N76" s="277"/>
    </row>
    <row r="77" spans="12:14" x14ac:dyDescent="0.3">
      <c r="L77" s="277"/>
      <c r="M77" s="277"/>
      <c r="N77" s="277"/>
    </row>
    <row r="78" spans="12:14" x14ac:dyDescent="0.3">
      <c r="L78" s="277"/>
      <c r="M78" s="277"/>
      <c r="N78" s="277"/>
    </row>
    <row r="79" spans="12:14" x14ac:dyDescent="0.3">
      <c r="L79" s="277"/>
      <c r="M79" s="277"/>
      <c r="N79" s="277"/>
    </row>
    <row r="80" spans="12:14" x14ac:dyDescent="0.3">
      <c r="L80" s="277"/>
      <c r="M80" s="277"/>
      <c r="N80" s="277"/>
    </row>
  </sheetData>
  <mergeCells count="33">
    <mergeCell ref="A30:W30"/>
    <mergeCell ref="L5:L7"/>
    <mergeCell ref="A31:W31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U6:U7"/>
    <mergeCell ref="T6:T7"/>
    <mergeCell ref="H5:I5"/>
    <mergeCell ref="M5:M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J5:K5"/>
    <mergeCell ref="N5:N7"/>
    <mergeCell ref="A2:E2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2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Z79"/>
  <sheetViews>
    <sheetView view="pageBreakPreview" zoomScale="98" zoomScaleNormal="85" zoomScaleSheetLayoutView="98" zoomScalePageLayoutView="80" workbookViewId="0">
      <pane xSplit="1" ySplit="7" topLeftCell="C8" activePane="bottomRight" state="frozen"/>
      <selection pane="topRight" activeCell="B1" sqref="B1"/>
      <selection pane="bottomLeft" activeCell="A10" sqref="A10"/>
      <selection pane="bottomRight" activeCell="U12" sqref="U12"/>
    </sheetView>
  </sheetViews>
  <sheetFormatPr defaultRowHeight="18.75" x14ac:dyDescent="0.3"/>
  <cols>
    <col min="1" max="1" width="10" style="20" customWidth="1"/>
    <col min="2" max="4" width="9.5" style="20" customWidth="1"/>
    <col min="5" max="5" width="9.75" style="20" customWidth="1"/>
    <col min="6" max="6" width="9" style="20" customWidth="1"/>
    <col min="7" max="11" width="9.375" style="20" customWidth="1"/>
    <col min="12" max="12" width="9.25" style="20" customWidth="1"/>
    <col min="13" max="13" width="12.875" style="20" customWidth="1"/>
    <col min="14" max="14" width="13" style="20" customWidth="1"/>
    <col min="15" max="15" width="10.25" style="20" bestFit="1" customWidth="1"/>
    <col min="16" max="16" width="9.375" style="20" customWidth="1"/>
    <col min="17" max="17" width="10.375" style="20" customWidth="1"/>
    <col min="18" max="18" width="22.625" style="20" customWidth="1"/>
    <col min="19" max="19" width="10.75" style="20" bestFit="1" customWidth="1"/>
    <col min="20" max="20" width="26" style="20" customWidth="1"/>
    <col min="21" max="21" width="11.25" style="20" bestFit="1" customWidth="1"/>
    <col min="22" max="22" width="13.75" style="20" customWidth="1"/>
    <col min="23" max="23" width="17.25" style="20" customWidth="1"/>
    <col min="24" max="16384" width="9" style="20"/>
  </cols>
  <sheetData>
    <row r="1" spans="1:26" x14ac:dyDescent="0.3">
      <c r="A1" s="1375" t="s">
        <v>79</v>
      </c>
      <c r="B1" s="1375"/>
      <c r="C1" s="1375"/>
      <c r="D1" s="1375"/>
      <c r="E1" s="1375"/>
      <c r="F1" s="1375"/>
      <c r="G1" s="1375"/>
      <c r="H1" s="1375"/>
      <c r="I1" s="1375"/>
      <c r="J1" s="1375"/>
      <c r="K1" s="1375"/>
      <c r="L1" s="1375"/>
      <c r="M1" s="1375"/>
      <c r="N1" s="1375"/>
      <c r="O1" s="1375"/>
      <c r="P1" s="1375"/>
      <c r="Q1" s="1375"/>
      <c r="R1" s="1375"/>
      <c r="S1" s="1375"/>
      <c r="T1" s="1375"/>
      <c r="U1" s="1375"/>
      <c r="V1" s="1375"/>
      <c r="W1" s="1375"/>
      <c r="X1" s="101"/>
      <c r="Y1" s="101"/>
      <c r="Z1" s="101"/>
    </row>
    <row r="2" spans="1:26" x14ac:dyDescent="0.3">
      <c r="A2" s="1390" t="s">
        <v>395</v>
      </c>
      <c r="B2" s="1390"/>
      <c r="C2" s="1390"/>
      <c r="D2" s="1390"/>
      <c r="E2" s="1390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</row>
    <row r="3" spans="1:26" ht="18.75" customHeight="1" x14ac:dyDescent="0.3">
      <c r="A3" s="1376" t="s">
        <v>0</v>
      </c>
      <c r="B3" s="102" t="s">
        <v>1</v>
      </c>
      <c r="C3" s="1363" t="s">
        <v>45</v>
      </c>
      <c r="D3" s="102" t="s">
        <v>2</v>
      </c>
      <c r="E3" s="1379" t="s">
        <v>3</v>
      </c>
      <c r="F3" s="1380"/>
      <c r="G3" s="1381"/>
      <c r="H3" s="1369" t="s">
        <v>4</v>
      </c>
      <c r="I3" s="1385"/>
      <c r="J3" s="1385"/>
      <c r="K3" s="1385"/>
      <c r="L3" s="1385"/>
      <c r="M3" s="1385"/>
      <c r="N3" s="1370"/>
      <c r="O3" s="1387" t="s">
        <v>5</v>
      </c>
      <c r="P3" s="1388"/>
      <c r="Q3" s="1387" t="s">
        <v>6</v>
      </c>
      <c r="R3" s="1389"/>
      <c r="S3" s="1389"/>
      <c r="T3" s="1389"/>
      <c r="U3" s="1388"/>
      <c r="V3" s="1366" t="s">
        <v>7</v>
      </c>
      <c r="W3" s="1366" t="s">
        <v>8</v>
      </c>
    </row>
    <row r="4" spans="1:26" s="106" customFormat="1" ht="21" customHeight="1" x14ac:dyDescent="0.2">
      <c r="A4" s="1377"/>
      <c r="B4" s="103" t="s">
        <v>9</v>
      </c>
      <c r="C4" s="1364"/>
      <c r="D4" s="103" t="s">
        <v>10</v>
      </c>
      <c r="E4" s="1382"/>
      <c r="F4" s="1383"/>
      <c r="G4" s="1384"/>
      <c r="H4" s="1371"/>
      <c r="I4" s="1386"/>
      <c r="J4" s="1386"/>
      <c r="K4" s="1386"/>
      <c r="L4" s="1386"/>
      <c r="M4" s="1386"/>
      <c r="N4" s="1372"/>
      <c r="O4" s="1366" t="s">
        <v>11</v>
      </c>
      <c r="P4" s="1366" t="s">
        <v>12</v>
      </c>
      <c r="Q4" s="1366" t="s">
        <v>13</v>
      </c>
      <c r="R4" s="1369" t="s">
        <v>14</v>
      </c>
      <c r="S4" s="1370"/>
      <c r="T4" s="1369" t="s">
        <v>15</v>
      </c>
      <c r="U4" s="1370"/>
      <c r="V4" s="1367"/>
      <c r="W4" s="1367"/>
    </row>
    <row r="5" spans="1:26" s="106" customFormat="1" ht="18.75" customHeight="1" x14ac:dyDescent="0.2">
      <c r="A5" s="1377"/>
      <c r="B5" s="103" t="s">
        <v>16</v>
      </c>
      <c r="C5" s="1364"/>
      <c r="D5" s="103" t="s">
        <v>17</v>
      </c>
      <c r="E5" s="107" t="s">
        <v>18</v>
      </c>
      <c r="F5" s="1373" t="s">
        <v>19</v>
      </c>
      <c r="G5" s="1374"/>
      <c r="H5" s="1373" t="s">
        <v>69</v>
      </c>
      <c r="I5" s="1374"/>
      <c r="J5" s="1373" t="s">
        <v>70</v>
      </c>
      <c r="K5" s="1374"/>
      <c r="L5" s="1366" t="s">
        <v>20</v>
      </c>
      <c r="M5" s="1363" t="s">
        <v>21</v>
      </c>
      <c r="N5" s="1363" t="s">
        <v>22</v>
      </c>
      <c r="O5" s="1367"/>
      <c r="P5" s="1367"/>
      <c r="Q5" s="1367"/>
      <c r="R5" s="1371"/>
      <c r="S5" s="1372"/>
      <c r="T5" s="1371"/>
      <c r="U5" s="1372"/>
      <c r="V5" s="1367"/>
      <c r="W5" s="1367"/>
    </row>
    <row r="6" spans="1:26" s="27" customFormat="1" ht="18.75" customHeight="1" x14ac:dyDescent="0.2">
      <c r="A6" s="1377"/>
      <c r="B6" s="104" t="s">
        <v>23</v>
      </c>
      <c r="C6" s="1364"/>
      <c r="D6" s="104" t="s">
        <v>24</v>
      </c>
      <c r="E6" s="107" t="s">
        <v>78</v>
      </c>
      <c r="F6" s="1363" t="s">
        <v>25</v>
      </c>
      <c r="G6" s="1363" t="s">
        <v>68</v>
      </c>
      <c r="H6" s="1363" t="s">
        <v>68</v>
      </c>
      <c r="I6" s="1363" t="s">
        <v>74</v>
      </c>
      <c r="J6" s="1363" t="s">
        <v>68</v>
      </c>
      <c r="K6" s="1363" t="s">
        <v>74</v>
      </c>
      <c r="L6" s="1367"/>
      <c r="M6" s="1364"/>
      <c r="N6" s="1364"/>
      <c r="O6" s="1367"/>
      <c r="P6" s="1367"/>
      <c r="Q6" s="1367"/>
      <c r="R6" s="1363" t="s">
        <v>67</v>
      </c>
      <c r="S6" s="1363" t="s">
        <v>26</v>
      </c>
      <c r="T6" s="1363" t="s">
        <v>67</v>
      </c>
      <c r="U6" s="1363" t="s">
        <v>26</v>
      </c>
      <c r="V6" s="1367"/>
      <c r="W6" s="1367"/>
    </row>
    <row r="7" spans="1:26" s="27" customFormat="1" ht="55.5" customHeight="1" x14ac:dyDescent="0.2">
      <c r="A7" s="1378"/>
      <c r="B7" s="108" t="s">
        <v>27</v>
      </c>
      <c r="C7" s="1365"/>
      <c r="D7" s="108"/>
      <c r="E7" s="109"/>
      <c r="F7" s="1365"/>
      <c r="G7" s="1365"/>
      <c r="H7" s="1365"/>
      <c r="I7" s="1365"/>
      <c r="J7" s="1365"/>
      <c r="K7" s="1365"/>
      <c r="L7" s="1368"/>
      <c r="M7" s="1365"/>
      <c r="N7" s="1365"/>
      <c r="O7" s="1368"/>
      <c r="P7" s="1368"/>
      <c r="Q7" s="1368"/>
      <c r="R7" s="1365"/>
      <c r="S7" s="1365"/>
      <c r="T7" s="1365"/>
      <c r="U7" s="1365"/>
      <c r="V7" s="1368"/>
      <c r="W7" s="1368"/>
    </row>
    <row r="8" spans="1:26" s="27" customFormat="1" ht="20.25" customHeight="1" x14ac:dyDescent="0.2">
      <c r="A8" s="110" t="s">
        <v>46</v>
      </c>
      <c r="B8" s="110" t="s">
        <v>47</v>
      </c>
      <c r="C8" s="110" t="s">
        <v>48</v>
      </c>
      <c r="D8" s="110" t="s">
        <v>49</v>
      </c>
      <c r="E8" s="110" t="s">
        <v>50</v>
      </c>
      <c r="F8" s="110" t="s">
        <v>51</v>
      </c>
      <c r="G8" s="110" t="s">
        <v>52</v>
      </c>
      <c r="H8" s="110" t="s">
        <v>53</v>
      </c>
      <c r="I8" s="110" t="s">
        <v>54</v>
      </c>
      <c r="J8" s="110" t="s">
        <v>55</v>
      </c>
      <c r="K8" s="110" t="s">
        <v>56</v>
      </c>
      <c r="L8" s="110" t="s">
        <v>57</v>
      </c>
      <c r="M8" s="110" t="s">
        <v>58</v>
      </c>
      <c r="N8" s="110" t="s">
        <v>59</v>
      </c>
      <c r="O8" s="110" t="s">
        <v>60</v>
      </c>
      <c r="P8" s="110" t="s">
        <v>61</v>
      </c>
      <c r="Q8" s="110" t="s">
        <v>62</v>
      </c>
      <c r="R8" s="110" t="s">
        <v>63</v>
      </c>
      <c r="S8" s="110" t="s">
        <v>64</v>
      </c>
      <c r="T8" s="110" t="s">
        <v>65</v>
      </c>
      <c r="U8" s="110" t="s">
        <v>71</v>
      </c>
      <c r="V8" s="110" t="s">
        <v>72</v>
      </c>
      <c r="W8" s="110" t="s">
        <v>73</v>
      </c>
    </row>
    <row r="9" spans="1:26" s="27" customFormat="1" ht="47.25" customHeight="1" x14ac:dyDescent="0.2">
      <c r="A9" s="630" t="s">
        <v>99</v>
      </c>
      <c r="B9" s="631">
        <v>96</v>
      </c>
      <c r="C9" s="631">
        <v>96</v>
      </c>
      <c r="D9" s="639" t="s">
        <v>100</v>
      </c>
      <c r="E9" s="633">
        <v>0</v>
      </c>
      <c r="F9" s="633">
        <v>0</v>
      </c>
      <c r="G9" s="634">
        <v>102</v>
      </c>
      <c r="H9" s="122" t="s">
        <v>86</v>
      </c>
      <c r="I9" s="633">
        <v>0</v>
      </c>
      <c r="J9" s="633">
        <v>0</v>
      </c>
      <c r="K9" s="633">
        <v>0</v>
      </c>
      <c r="L9" s="641" t="s">
        <v>86</v>
      </c>
      <c r="M9" s="633">
        <v>0</v>
      </c>
      <c r="N9" s="633">
        <v>0</v>
      </c>
      <c r="O9" s="632">
        <v>19</v>
      </c>
      <c r="P9" s="639" t="s">
        <v>84</v>
      </c>
      <c r="Q9" s="634">
        <v>19</v>
      </c>
      <c r="R9" s="631" t="s">
        <v>358</v>
      </c>
      <c r="S9" s="634">
        <v>19</v>
      </c>
      <c r="T9" s="283" t="s">
        <v>86</v>
      </c>
      <c r="U9" s="632"/>
      <c r="V9" s="119" t="s">
        <v>97</v>
      </c>
      <c r="W9" s="635" t="s">
        <v>88</v>
      </c>
      <c r="X9" s="4"/>
    </row>
    <row r="10" spans="1:26" s="27" customFormat="1" x14ac:dyDescent="0.2">
      <c r="A10" s="305" t="s">
        <v>43</v>
      </c>
      <c r="B10" s="633">
        <v>0</v>
      </c>
      <c r="C10" s="633">
        <v>0</v>
      </c>
      <c r="D10" s="638">
        <v>0</v>
      </c>
      <c r="E10" s="633">
        <v>0</v>
      </c>
      <c r="F10" s="633">
        <v>0</v>
      </c>
      <c r="G10" s="122" t="s">
        <v>86</v>
      </c>
      <c r="H10" s="122" t="s">
        <v>86</v>
      </c>
      <c r="I10" s="633">
        <v>0</v>
      </c>
      <c r="J10" s="122" t="s">
        <v>86</v>
      </c>
      <c r="K10" s="122" t="s">
        <v>86</v>
      </c>
      <c r="L10" s="122" t="s">
        <v>86</v>
      </c>
      <c r="M10" s="122" t="s">
        <v>86</v>
      </c>
      <c r="N10" s="122" t="s">
        <v>86</v>
      </c>
      <c r="O10" s="122" t="s">
        <v>86</v>
      </c>
      <c r="P10" s="122" t="s">
        <v>86</v>
      </c>
      <c r="Q10" s="122" t="s">
        <v>86</v>
      </c>
      <c r="R10" s="122" t="s">
        <v>86</v>
      </c>
      <c r="S10" s="122" t="s">
        <v>86</v>
      </c>
      <c r="T10" s="122" t="s">
        <v>86</v>
      </c>
      <c r="U10" s="122" t="s">
        <v>86</v>
      </c>
      <c r="V10" s="122" t="s">
        <v>86</v>
      </c>
      <c r="W10" s="122" t="s">
        <v>86</v>
      </c>
    </row>
    <row r="11" spans="1:26" s="27" customFormat="1" x14ac:dyDescent="0.2">
      <c r="A11" s="168" t="s">
        <v>29</v>
      </c>
      <c r="B11" s="122">
        <v>253</v>
      </c>
      <c r="C11" s="122">
        <v>253</v>
      </c>
      <c r="D11" s="122" t="s">
        <v>89</v>
      </c>
      <c r="E11" s="14">
        <v>382</v>
      </c>
      <c r="F11" s="633">
        <v>0</v>
      </c>
      <c r="G11" s="122" t="s">
        <v>86</v>
      </c>
      <c r="H11" s="122" t="s">
        <v>86</v>
      </c>
      <c r="I11" s="633">
        <v>0</v>
      </c>
      <c r="J11" s="122">
        <v>382</v>
      </c>
      <c r="K11" s="122">
        <v>55</v>
      </c>
      <c r="L11" s="122" t="s">
        <v>86</v>
      </c>
      <c r="M11" s="122" t="s">
        <v>86</v>
      </c>
      <c r="N11" s="122" t="s">
        <v>86</v>
      </c>
      <c r="O11" s="33">
        <v>55</v>
      </c>
      <c r="P11" s="33" t="s">
        <v>84</v>
      </c>
      <c r="Q11" s="112">
        <v>55</v>
      </c>
      <c r="R11" s="312" t="s">
        <v>359</v>
      </c>
      <c r="S11" s="33">
        <v>55</v>
      </c>
      <c r="T11" s="122" t="s">
        <v>86</v>
      </c>
      <c r="U11" s="126"/>
      <c r="V11" s="127" t="s">
        <v>363</v>
      </c>
      <c r="W11" s="34" t="s">
        <v>104</v>
      </c>
    </row>
    <row r="12" spans="1:26" s="27" customFormat="1" ht="93.75" x14ac:dyDescent="0.2">
      <c r="A12" s="128" t="s">
        <v>30</v>
      </c>
      <c r="B12" s="733">
        <v>635.75</v>
      </c>
      <c r="C12" s="733">
        <v>635.75</v>
      </c>
      <c r="D12" s="172" t="s">
        <v>100</v>
      </c>
      <c r="E12" s="128">
        <v>551</v>
      </c>
      <c r="F12" s="633">
        <v>0</v>
      </c>
      <c r="G12" s="641" t="s">
        <v>86</v>
      </c>
      <c r="H12" s="128">
        <v>5</v>
      </c>
      <c r="I12" s="128">
        <f>14.25*864/1000</f>
        <v>12.311999999999999</v>
      </c>
      <c r="J12" s="128">
        <f>E12-H12</f>
        <v>546</v>
      </c>
      <c r="K12" s="128">
        <f>(C12-14.25)*864/1000</f>
        <v>536.976</v>
      </c>
      <c r="L12" s="131" t="s">
        <v>107</v>
      </c>
      <c r="M12" s="554">
        <v>5</v>
      </c>
      <c r="N12" s="555">
        <v>14.25</v>
      </c>
      <c r="O12" s="554">
        <f>K12+N12</f>
        <v>551.226</v>
      </c>
      <c r="P12" s="130" t="s">
        <v>84</v>
      </c>
      <c r="Q12" s="554">
        <v>350</v>
      </c>
      <c r="R12" s="564" t="s">
        <v>423</v>
      </c>
      <c r="S12" s="133">
        <v>250</v>
      </c>
      <c r="T12" s="36" t="s">
        <v>342</v>
      </c>
      <c r="U12" s="128">
        <v>100</v>
      </c>
      <c r="V12" s="642" t="s">
        <v>343</v>
      </c>
      <c r="W12" s="34" t="s">
        <v>366</v>
      </c>
    </row>
    <row r="13" spans="1:26" s="27" customFormat="1" x14ac:dyDescent="0.3">
      <c r="A13" s="624"/>
      <c r="B13" s="612"/>
      <c r="C13" s="612"/>
      <c r="D13" s="288"/>
      <c r="E13" s="279"/>
      <c r="F13" s="280"/>
      <c r="G13" s="280"/>
      <c r="H13" s="280"/>
      <c r="I13" s="280"/>
      <c r="J13" s="280"/>
      <c r="K13" s="280"/>
      <c r="L13" s="280"/>
      <c r="M13" s="280"/>
      <c r="N13" s="280"/>
      <c r="O13" s="280"/>
      <c r="P13" s="279"/>
      <c r="Q13" s="280">
        <v>100</v>
      </c>
      <c r="R13" s="627" t="s">
        <v>422</v>
      </c>
      <c r="S13" s="625">
        <v>50</v>
      </c>
      <c r="T13" s="600" t="s">
        <v>362</v>
      </c>
      <c r="U13" s="279">
        <v>50</v>
      </c>
      <c r="V13" s="626" t="s">
        <v>86</v>
      </c>
      <c r="W13" s="626" t="s">
        <v>86</v>
      </c>
    </row>
    <row r="14" spans="1:26" s="27" customFormat="1" ht="38.25" customHeight="1" x14ac:dyDescent="0.2">
      <c r="A14" s="647" t="s">
        <v>31</v>
      </c>
      <c r="B14" s="645">
        <v>231</v>
      </c>
      <c r="C14" s="645">
        <v>231</v>
      </c>
      <c r="D14" s="654" t="s">
        <v>89</v>
      </c>
      <c r="E14" s="645">
        <v>168</v>
      </c>
      <c r="F14" s="289" t="s">
        <v>83</v>
      </c>
      <c r="G14" s="130" t="s">
        <v>86</v>
      </c>
      <c r="H14" s="130" t="s">
        <v>86</v>
      </c>
      <c r="I14" s="130" t="s">
        <v>86</v>
      </c>
      <c r="J14" s="645">
        <v>168</v>
      </c>
      <c r="K14" s="645">
        <v>40</v>
      </c>
      <c r="L14" s="654" t="s">
        <v>107</v>
      </c>
      <c r="M14" s="648">
        <v>3</v>
      </c>
      <c r="N14" s="649">
        <v>2.5</v>
      </c>
      <c r="O14" s="648">
        <v>40</v>
      </c>
      <c r="P14" s="654" t="s">
        <v>84</v>
      </c>
      <c r="Q14" s="645">
        <v>40</v>
      </c>
      <c r="R14" s="650" t="s">
        <v>360</v>
      </c>
      <c r="S14" s="648">
        <v>40</v>
      </c>
      <c r="T14" s="606" t="s">
        <v>86</v>
      </c>
      <c r="U14" s="646" t="s">
        <v>86</v>
      </c>
      <c r="V14" s="651" t="s">
        <v>130</v>
      </c>
      <c r="W14" s="651" t="s">
        <v>104</v>
      </c>
    </row>
    <row r="15" spans="1:26" ht="18.75" customHeight="1" x14ac:dyDescent="0.3">
      <c r="A15" s="535" t="s">
        <v>32</v>
      </c>
      <c r="B15" s="138">
        <v>1960</v>
      </c>
      <c r="C15" s="138">
        <v>1960</v>
      </c>
      <c r="D15" s="138" t="s">
        <v>140</v>
      </c>
      <c r="E15" s="138">
        <v>2200</v>
      </c>
      <c r="F15" s="652" t="s">
        <v>83</v>
      </c>
      <c r="G15" s="652" t="s">
        <v>83</v>
      </c>
      <c r="H15" s="652" t="s">
        <v>83</v>
      </c>
      <c r="I15" s="653" t="s">
        <v>83</v>
      </c>
      <c r="J15" s="139" t="s">
        <v>83</v>
      </c>
      <c r="K15" s="139" t="s">
        <v>83</v>
      </c>
      <c r="L15" s="173" t="s">
        <v>83</v>
      </c>
      <c r="M15" s="173" t="s">
        <v>83</v>
      </c>
      <c r="N15" s="173" t="s">
        <v>83</v>
      </c>
      <c r="O15" s="138">
        <v>480</v>
      </c>
      <c r="P15" s="138" t="s">
        <v>84</v>
      </c>
      <c r="Q15" s="154">
        <v>480</v>
      </c>
      <c r="R15" s="614" t="s">
        <v>335</v>
      </c>
      <c r="S15" s="138">
        <v>480</v>
      </c>
      <c r="T15" s="626" t="s">
        <v>86</v>
      </c>
      <c r="U15" s="626" t="s">
        <v>86</v>
      </c>
      <c r="V15" s="626" t="s">
        <v>86</v>
      </c>
      <c r="W15" s="626" t="s">
        <v>86</v>
      </c>
      <c r="X15" s="27"/>
      <c r="Y15" s="27"/>
      <c r="Z15" s="27"/>
    </row>
    <row r="16" spans="1:26" s="27" customFormat="1" x14ac:dyDescent="0.3">
      <c r="A16" s="546" t="s">
        <v>28</v>
      </c>
      <c r="B16" s="622" t="s">
        <v>83</v>
      </c>
      <c r="C16" s="622" t="s">
        <v>83</v>
      </c>
      <c r="D16" s="622" t="s">
        <v>83</v>
      </c>
      <c r="E16" s="622" t="s">
        <v>83</v>
      </c>
      <c r="F16" s="622" t="s">
        <v>83</v>
      </c>
      <c r="G16" s="622" t="s">
        <v>83</v>
      </c>
      <c r="H16" s="622" t="s">
        <v>83</v>
      </c>
      <c r="I16" s="622" t="s">
        <v>83</v>
      </c>
      <c r="J16" s="622" t="s">
        <v>83</v>
      </c>
      <c r="K16" s="622" t="s">
        <v>83</v>
      </c>
      <c r="L16" s="622" t="s">
        <v>83</v>
      </c>
      <c r="M16" s="622" t="s">
        <v>83</v>
      </c>
      <c r="N16" s="622" t="s">
        <v>83</v>
      </c>
      <c r="O16" s="622" t="s">
        <v>83</v>
      </c>
      <c r="P16" s="622" t="s">
        <v>83</v>
      </c>
      <c r="Q16" s="622" t="s">
        <v>83</v>
      </c>
      <c r="R16" s="622" t="s">
        <v>83</v>
      </c>
      <c r="S16" s="622" t="s">
        <v>83</v>
      </c>
      <c r="T16" s="626" t="s">
        <v>86</v>
      </c>
      <c r="U16" s="626" t="s">
        <v>86</v>
      </c>
      <c r="V16" s="626" t="s">
        <v>86</v>
      </c>
      <c r="W16" s="626" t="s">
        <v>86</v>
      </c>
    </row>
    <row r="17" spans="1:26" s="27" customFormat="1" x14ac:dyDescent="0.3">
      <c r="A17" s="546" t="s">
        <v>33</v>
      </c>
      <c r="B17" s="622" t="s">
        <v>83</v>
      </c>
      <c r="C17" s="622" t="s">
        <v>83</v>
      </c>
      <c r="D17" s="622" t="s">
        <v>83</v>
      </c>
      <c r="E17" s="622" t="s">
        <v>83</v>
      </c>
      <c r="F17" s="622" t="s">
        <v>83</v>
      </c>
      <c r="G17" s="622" t="s">
        <v>83</v>
      </c>
      <c r="H17" s="622" t="s">
        <v>83</v>
      </c>
      <c r="I17" s="622" t="s">
        <v>83</v>
      </c>
      <c r="J17" s="622" t="s">
        <v>83</v>
      </c>
      <c r="K17" s="622" t="s">
        <v>83</v>
      </c>
      <c r="L17" s="622" t="s">
        <v>83</v>
      </c>
      <c r="M17" s="622" t="s">
        <v>83</v>
      </c>
      <c r="N17" s="622" t="s">
        <v>83</v>
      </c>
      <c r="O17" s="622" t="s">
        <v>83</v>
      </c>
      <c r="P17" s="622" t="s">
        <v>83</v>
      </c>
      <c r="Q17" s="622" t="s">
        <v>83</v>
      </c>
      <c r="R17" s="622" t="s">
        <v>83</v>
      </c>
      <c r="S17" s="14"/>
      <c r="T17" s="626" t="s">
        <v>86</v>
      </c>
      <c r="U17" s="626" t="s">
        <v>86</v>
      </c>
      <c r="V17" s="626" t="s">
        <v>86</v>
      </c>
      <c r="W17" s="626" t="s">
        <v>86</v>
      </c>
    </row>
    <row r="18" spans="1:26" s="5" customFormat="1" ht="26.45" customHeight="1" x14ac:dyDescent="0.3">
      <c r="A18" s="576" t="s">
        <v>34</v>
      </c>
      <c r="B18" s="248">
        <v>694</v>
      </c>
      <c r="C18" s="248">
        <v>694</v>
      </c>
      <c r="D18" s="132" t="s">
        <v>140</v>
      </c>
      <c r="E18" s="171">
        <v>735</v>
      </c>
      <c r="F18" s="622" t="s">
        <v>83</v>
      </c>
      <c r="G18" s="622" t="s">
        <v>83</v>
      </c>
      <c r="H18" s="622" t="s">
        <v>83</v>
      </c>
      <c r="I18" s="3" t="s">
        <v>86</v>
      </c>
      <c r="J18" s="290" t="s">
        <v>86</v>
      </c>
      <c r="K18" s="3" t="s">
        <v>86</v>
      </c>
      <c r="L18" s="145" t="s">
        <v>107</v>
      </c>
      <c r="M18" s="170">
        <v>25</v>
      </c>
      <c r="N18" s="170">
        <v>100</v>
      </c>
      <c r="O18" s="141">
        <v>160</v>
      </c>
      <c r="P18" s="3" t="s">
        <v>84</v>
      </c>
      <c r="Q18" s="295">
        <v>138</v>
      </c>
      <c r="R18" s="565" t="s">
        <v>361</v>
      </c>
      <c r="S18" s="295">
        <v>138</v>
      </c>
      <c r="T18" s="283" t="s">
        <v>86</v>
      </c>
      <c r="U18" s="283" t="s">
        <v>86</v>
      </c>
      <c r="V18" s="626" t="s">
        <v>86</v>
      </c>
      <c r="W18" s="626" t="s">
        <v>86</v>
      </c>
      <c r="X18" s="4"/>
      <c r="Y18" s="4"/>
      <c r="Z18" s="4"/>
    </row>
    <row r="19" spans="1:26" s="4" customFormat="1" ht="56.25" x14ac:dyDescent="0.2">
      <c r="A19" s="564" t="s">
        <v>35</v>
      </c>
      <c r="B19" s="564">
        <v>282</v>
      </c>
      <c r="C19" s="564">
        <v>282</v>
      </c>
      <c r="D19" s="132" t="s">
        <v>166</v>
      </c>
      <c r="E19" s="248">
        <v>198</v>
      </c>
      <c r="F19" s="248">
        <v>1</v>
      </c>
      <c r="G19" s="248">
        <v>31</v>
      </c>
      <c r="H19" s="3" t="s">
        <v>86</v>
      </c>
      <c r="I19" s="3" t="s">
        <v>86</v>
      </c>
      <c r="J19" s="248">
        <v>198</v>
      </c>
      <c r="K19" s="248">
        <v>71</v>
      </c>
      <c r="L19" s="174" t="s">
        <v>107</v>
      </c>
      <c r="M19" s="141">
        <v>23</v>
      </c>
      <c r="N19" s="141">
        <v>23.25</v>
      </c>
      <c r="O19" s="141">
        <v>71</v>
      </c>
      <c r="P19" s="289" t="s">
        <v>84</v>
      </c>
      <c r="Q19" s="141">
        <v>71</v>
      </c>
      <c r="R19" s="565" t="s">
        <v>424</v>
      </c>
      <c r="S19" s="248">
        <v>71</v>
      </c>
      <c r="T19" s="283" t="s">
        <v>86</v>
      </c>
      <c r="U19" s="283" t="s">
        <v>86</v>
      </c>
      <c r="V19" s="258" t="s">
        <v>165</v>
      </c>
      <c r="W19" s="248" t="s">
        <v>104</v>
      </c>
    </row>
    <row r="20" spans="1:26" ht="18.75" customHeight="1" x14ac:dyDescent="0.3">
      <c r="A20" s="535" t="s">
        <v>36</v>
      </c>
      <c r="B20" s="253">
        <v>160</v>
      </c>
      <c r="C20" s="253">
        <v>153</v>
      </c>
      <c r="D20" s="151" t="s">
        <v>171</v>
      </c>
      <c r="E20" s="138">
        <v>227</v>
      </c>
      <c r="F20" s="622" t="s">
        <v>83</v>
      </c>
      <c r="G20" s="622" t="s">
        <v>83</v>
      </c>
      <c r="H20" s="622" t="s">
        <v>83</v>
      </c>
      <c r="I20" s="138"/>
      <c r="J20" s="138">
        <v>227</v>
      </c>
      <c r="K20" s="138">
        <v>31</v>
      </c>
      <c r="L20" s="138" t="s">
        <v>83</v>
      </c>
      <c r="M20" s="138" t="s">
        <v>83</v>
      </c>
      <c r="N20" s="138" t="s">
        <v>83</v>
      </c>
      <c r="O20" s="138">
        <v>31</v>
      </c>
      <c r="P20" s="138" t="s">
        <v>84</v>
      </c>
      <c r="Q20" s="154">
        <v>31</v>
      </c>
      <c r="R20" s="59" t="s">
        <v>338</v>
      </c>
      <c r="S20" s="114">
        <v>31</v>
      </c>
      <c r="T20" s="114" t="s">
        <v>86</v>
      </c>
      <c r="U20" s="626" t="s">
        <v>86</v>
      </c>
      <c r="V20" s="559" t="s">
        <v>364</v>
      </c>
      <c r="W20" s="626" t="s">
        <v>86</v>
      </c>
      <c r="X20" s="27"/>
      <c r="Y20" s="27"/>
      <c r="Z20" s="27"/>
    </row>
    <row r="21" spans="1:26" ht="24" customHeight="1" x14ac:dyDescent="0.3">
      <c r="A21" s="46" t="s">
        <v>37</v>
      </c>
      <c r="B21" s="569">
        <v>197</v>
      </c>
      <c r="C21" s="569">
        <v>197</v>
      </c>
      <c r="D21" s="140" t="s">
        <v>140</v>
      </c>
      <c r="E21" s="138">
        <v>112</v>
      </c>
      <c r="F21" s="138" t="s">
        <v>83</v>
      </c>
      <c r="G21" s="622" t="s">
        <v>83</v>
      </c>
      <c r="H21" s="622" t="s">
        <v>83</v>
      </c>
      <c r="I21" s="138" t="s">
        <v>83</v>
      </c>
      <c r="J21" s="138" t="s">
        <v>83</v>
      </c>
      <c r="K21" s="138" t="s">
        <v>83</v>
      </c>
      <c r="L21" s="138" t="s">
        <v>83</v>
      </c>
      <c r="M21" s="138" t="s">
        <v>83</v>
      </c>
      <c r="N21" s="138" t="s">
        <v>83</v>
      </c>
      <c r="O21" s="138">
        <v>31</v>
      </c>
      <c r="P21" s="138" t="s">
        <v>84</v>
      </c>
      <c r="Q21" s="138">
        <v>31</v>
      </c>
      <c r="R21" s="613" t="s">
        <v>350</v>
      </c>
      <c r="S21" s="138">
        <v>31</v>
      </c>
      <c r="T21" s="140" t="s">
        <v>83</v>
      </c>
      <c r="U21" s="626" t="s">
        <v>86</v>
      </c>
      <c r="V21" s="626" t="s">
        <v>86</v>
      </c>
      <c r="W21" s="255" t="s">
        <v>83</v>
      </c>
      <c r="X21" s="27"/>
      <c r="Y21" s="27"/>
      <c r="Z21" s="27"/>
    </row>
    <row r="22" spans="1:26" ht="18.75" customHeight="1" x14ac:dyDescent="0.3">
      <c r="A22" s="535" t="s">
        <v>38</v>
      </c>
      <c r="B22" s="59">
        <v>24</v>
      </c>
      <c r="C22" s="59">
        <v>24</v>
      </c>
      <c r="D22" s="151" t="s">
        <v>185</v>
      </c>
      <c r="E22" s="138">
        <v>17</v>
      </c>
      <c r="F22" s="138" t="s">
        <v>86</v>
      </c>
      <c r="G22" s="622" t="s">
        <v>83</v>
      </c>
      <c r="H22" s="622" t="s">
        <v>83</v>
      </c>
      <c r="I22" s="138" t="s">
        <v>86</v>
      </c>
      <c r="J22" s="138" t="s">
        <v>86</v>
      </c>
      <c r="K22" s="138" t="s">
        <v>86</v>
      </c>
      <c r="L22" s="138" t="s">
        <v>86</v>
      </c>
      <c r="M22" s="138" t="s">
        <v>86</v>
      </c>
      <c r="N22" s="138" t="s">
        <v>86</v>
      </c>
      <c r="O22" s="138">
        <v>6</v>
      </c>
      <c r="P22" s="138" t="s">
        <v>184</v>
      </c>
      <c r="Q22" s="154">
        <v>6</v>
      </c>
      <c r="R22" s="628" t="s">
        <v>271</v>
      </c>
      <c r="S22" s="569">
        <v>6</v>
      </c>
      <c r="T22" s="140" t="s">
        <v>83</v>
      </c>
      <c r="U22" s="626" t="s">
        <v>86</v>
      </c>
      <c r="V22" s="626" t="s">
        <v>86</v>
      </c>
      <c r="W22" s="626" t="s">
        <v>86</v>
      </c>
      <c r="X22" s="27"/>
      <c r="Y22" s="27"/>
      <c r="Z22" s="27"/>
    </row>
    <row r="23" spans="1:26" s="4" customFormat="1" ht="37.5" x14ac:dyDescent="0.2">
      <c r="A23" s="136" t="s">
        <v>39</v>
      </c>
      <c r="B23" s="136">
        <v>67</v>
      </c>
      <c r="C23" s="136">
        <v>67</v>
      </c>
      <c r="D23" s="257" t="s">
        <v>100</v>
      </c>
      <c r="E23" s="114">
        <v>101</v>
      </c>
      <c r="F23" s="114">
        <v>0</v>
      </c>
      <c r="G23" s="622" t="s">
        <v>83</v>
      </c>
      <c r="H23" s="114">
        <v>1</v>
      </c>
      <c r="I23" s="297">
        <v>0.9</v>
      </c>
      <c r="J23" s="114">
        <v>100</v>
      </c>
      <c r="K23" s="297">
        <v>11.9</v>
      </c>
      <c r="L23" s="250" t="s">
        <v>107</v>
      </c>
      <c r="M23" s="250">
        <v>1</v>
      </c>
      <c r="N23" s="298">
        <v>0.5</v>
      </c>
      <c r="O23" s="250">
        <f>K23+I23</f>
        <v>12.8</v>
      </c>
      <c r="P23" s="114" t="s">
        <v>84</v>
      </c>
      <c r="Q23" s="114">
        <v>13</v>
      </c>
      <c r="R23" s="629" t="s">
        <v>425</v>
      </c>
      <c r="S23" s="114">
        <v>13</v>
      </c>
      <c r="T23" s="140" t="s">
        <v>83</v>
      </c>
      <c r="U23" s="626" t="s">
        <v>86</v>
      </c>
      <c r="V23" s="160" t="s">
        <v>365</v>
      </c>
      <c r="W23" s="258" t="s">
        <v>277</v>
      </c>
    </row>
    <row r="24" spans="1:26" s="27" customFormat="1" x14ac:dyDescent="0.3">
      <c r="A24" s="94" t="s">
        <v>44</v>
      </c>
      <c r="B24" s="94"/>
      <c r="C24" s="94"/>
      <c r="D24" s="95"/>
      <c r="E24" s="14"/>
      <c r="F24" s="14"/>
      <c r="G24" s="622" t="s">
        <v>83</v>
      </c>
      <c r="H24" s="622" t="s">
        <v>83</v>
      </c>
      <c r="I24" s="622" t="s">
        <v>83</v>
      </c>
      <c r="J24" s="622" t="s">
        <v>83</v>
      </c>
      <c r="K24" s="622" t="s">
        <v>83</v>
      </c>
      <c r="L24" s="622" t="s">
        <v>83</v>
      </c>
      <c r="M24" s="622" t="s">
        <v>83</v>
      </c>
      <c r="N24" s="622" t="s">
        <v>83</v>
      </c>
      <c r="O24" s="622" t="s">
        <v>83</v>
      </c>
      <c r="P24" s="622" t="s">
        <v>83</v>
      </c>
      <c r="Q24" s="622" t="s">
        <v>83</v>
      </c>
      <c r="R24" s="622" t="s">
        <v>83</v>
      </c>
      <c r="S24" s="622" t="s">
        <v>83</v>
      </c>
      <c r="T24" s="622" t="s">
        <v>83</v>
      </c>
      <c r="U24" s="626" t="s">
        <v>86</v>
      </c>
      <c r="V24" s="626" t="s">
        <v>86</v>
      </c>
      <c r="W24" s="622" t="s">
        <v>83</v>
      </c>
    </row>
    <row r="25" spans="1:26" s="337" customFormat="1" ht="42" customHeight="1" x14ac:dyDescent="0.25">
      <c r="A25" s="350" t="s">
        <v>40</v>
      </c>
      <c r="B25" s="344">
        <v>54</v>
      </c>
      <c r="C25" s="344">
        <v>54</v>
      </c>
      <c r="D25" s="345" t="s">
        <v>93</v>
      </c>
      <c r="E25" s="346">
        <v>100</v>
      </c>
      <c r="F25" s="346">
        <v>0</v>
      </c>
      <c r="G25" s="584" t="s">
        <v>83</v>
      </c>
      <c r="H25" s="584" t="s">
        <v>83</v>
      </c>
      <c r="I25" s="584" t="s">
        <v>83</v>
      </c>
      <c r="J25" s="346">
        <v>100</v>
      </c>
      <c r="K25" s="346">
        <f>300*C25/1000</f>
        <v>16.2</v>
      </c>
      <c r="L25" s="348" t="s">
        <v>107</v>
      </c>
      <c r="M25" s="346">
        <v>19</v>
      </c>
      <c r="N25" s="349">
        <v>22</v>
      </c>
      <c r="O25" s="344">
        <v>16</v>
      </c>
      <c r="P25" s="348" t="s">
        <v>84</v>
      </c>
      <c r="Q25" s="351">
        <v>16</v>
      </c>
      <c r="R25" s="346" t="s">
        <v>426</v>
      </c>
      <c r="S25" s="344">
        <v>16</v>
      </c>
      <c r="T25" s="352" t="s">
        <v>86</v>
      </c>
      <c r="U25" s="352" t="s">
        <v>86</v>
      </c>
      <c r="V25" s="335" t="s">
        <v>208</v>
      </c>
      <c r="W25" s="342" t="s">
        <v>209</v>
      </c>
      <c r="X25" s="336"/>
      <c r="Y25" s="336"/>
      <c r="Z25" s="336"/>
    </row>
    <row r="26" spans="1:26" s="27" customFormat="1" x14ac:dyDescent="0.3">
      <c r="A26" s="526" t="s">
        <v>41</v>
      </c>
      <c r="B26" s="637">
        <f>SUM(B9:B25)</f>
        <v>4653.75</v>
      </c>
      <c r="C26" s="637">
        <f>SUM(C9:C25)</f>
        <v>4646.75</v>
      </c>
      <c r="D26" s="527"/>
      <c r="E26" s="637">
        <f>SUM(E9:E25)</f>
        <v>4791</v>
      </c>
      <c r="F26" s="527">
        <f t="shared" ref="F26:M26" si="0">SUM(F9:F25)</f>
        <v>1</v>
      </c>
      <c r="G26" s="527">
        <f t="shared" si="0"/>
        <v>133</v>
      </c>
      <c r="H26" s="527">
        <f t="shared" si="0"/>
        <v>6</v>
      </c>
      <c r="I26" s="732">
        <f t="shared" si="0"/>
        <v>13.212</v>
      </c>
      <c r="J26" s="637">
        <f t="shared" si="0"/>
        <v>1721</v>
      </c>
      <c r="K26" s="732">
        <f t="shared" si="0"/>
        <v>762.07600000000002</v>
      </c>
      <c r="L26" s="528"/>
      <c r="M26" s="527">
        <f t="shared" si="0"/>
        <v>76</v>
      </c>
      <c r="N26" s="527">
        <f t="shared" ref="N26" si="1">SUM(N9:N25)</f>
        <v>162.5</v>
      </c>
      <c r="O26" s="637">
        <f t="shared" ref="O26" si="2">SUM(O9:O25)</f>
        <v>1473.0260000000001</v>
      </c>
      <c r="P26" s="367" t="s">
        <v>84</v>
      </c>
      <c r="Q26" s="637">
        <f t="shared" ref="Q26" si="3">SUM(Q9:Q25)</f>
        <v>1350</v>
      </c>
      <c r="R26" s="636"/>
      <c r="S26" s="637">
        <f t="shared" ref="S26" si="4">SUM(S9:S25)</f>
        <v>1200</v>
      </c>
      <c r="T26" s="367"/>
      <c r="U26" s="527">
        <f t="shared" ref="U26" si="5">SUM(U9:U25)</f>
        <v>150</v>
      </c>
      <c r="V26" s="532">
        <v>0</v>
      </c>
      <c r="W26" s="524"/>
    </row>
    <row r="27" spans="1:26" s="27" customFormat="1" x14ac:dyDescent="0.3">
      <c r="A27" s="163" t="s">
        <v>66</v>
      </c>
      <c r="B27" s="20"/>
      <c r="C27" s="20"/>
      <c r="D27" s="20"/>
      <c r="E27" s="77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7"/>
      <c r="Q27" s="78"/>
      <c r="R27" s="79"/>
      <c r="S27" s="164"/>
      <c r="T27" s="77"/>
      <c r="U27" s="77"/>
      <c r="V27" s="80"/>
      <c r="W27" s="81"/>
    </row>
    <row r="28" spans="1:26" s="27" customFormat="1" x14ac:dyDescent="0.3">
      <c r="A28" s="20" t="s">
        <v>76</v>
      </c>
      <c r="B28" s="20"/>
      <c r="C28" s="20"/>
      <c r="D28" s="20"/>
      <c r="E28" s="77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7"/>
      <c r="Q28" s="78"/>
      <c r="R28" s="79"/>
      <c r="S28" s="164"/>
      <c r="T28" s="77"/>
      <c r="U28" s="77"/>
      <c r="V28" s="80"/>
      <c r="W28" s="81"/>
    </row>
    <row r="29" spans="1:26" s="27" customFormat="1" x14ac:dyDescent="0.3">
      <c r="A29" s="1362" t="s">
        <v>77</v>
      </c>
      <c r="B29" s="1362"/>
      <c r="C29" s="1362"/>
      <c r="D29" s="1362"/>
      <c r="E29" s="1362"/>
      <c r="F29" s="1362"/>
      <c r="G29" s="1362"/>
      <c r="H29" s="1362"/>
      <c r="I29" s="1362"/>
      <c r="J29" s="1362"/>
      <c r="K29" s="1362"/>
      <c r="L29" s="1362"/>
      <c r="M29" s="1362"/>
      <c r="N29" s="1362"/>
      <c r="O29" s="1362"/>
      <c r="P29" s="1362"/>
      <c r="Q29" s="1362"/>
      <c r="R29" s="1362"/>
      <c r="S29" s="1362"/>
      <c r="T29" s="1362"/>
      <c r="U29" s="1362"/>
      <c r="V29" s="1362"/>
      <c r="W29" s="1362"/>
    </row>
    <row r="30" spans="1:26" s="27" customFormat="1" x14ac:dyDescent="0.3">
      <c r="A30" s="1362" t="s">
        <v>75</v>
      </c>
      <c r="B30" s="1362"/>
      <c r="C30" s="1362"/>
      <c r="D30" s="1362"/>
      <c r="E30" s="1362"/>
      <c r="F30" s="1362"/>
      <c r="G30" s="1362"/>
      <c r="H30" s="1362"/>
      <c r="I30" s="1362"/>
      <c r="J30" s="1362"/>
      <c r="K30" s="1362"/>
      <c r="L30" s="1362"/>
      <c r="M30" s="1362"/>
      <c r="N30" s="1362"/>
      <c r="O30" s="1362"/>
      <c r="P30" s="1362"/>
      <c r="Q30" s="1362"/>
      <c r="R30" s="1362"/>
      <c r="S30" s="1362"/>
      <c r="T30" s="1362"/>
      <c r="U30" s="1362"/>
      <c r="V30" s="1362"/>
      <c r="W30" s="1362"/>
    </row>
    <row r="31" spans="1:26" s="27" customFormat="1" x14ac:dyDescent="0.2">
      <c r="E31" s="82"/>
      <c r="F31" s="82"/>
      <c r="G31" s="82"/>
      <c r="H31" s="82"/>
      <c r="I31" s="82"/>
      <c r="J31" s="82"/>
      <c r="K31" s="82"/>
      <c r="L31" s="83"/>
      <c r="M31" s="83"/>
      <c r="N31" s="83"/>
    </row>
    <row r="32" spans="1:26" s="27" customFormat="1" x14ac:dyDescent="0.2">
      <c r="E32" s="82"/>
      <c r="F32" s="82"/>
      <c r="G32" s="82"/>
      <c r="H32" s="82"/>
      <c r="I32" s="82"/>
      <c r="J32" s="82"/>
      <c r="K32" s="82"/>
      <c r="L32" s="83"/>
      <c r="M32" s="83"/>
      <c r="N32" s="83"/>
    </row>
    <row r="33" spans="5:23" s="27" customFormat="1" x14ac:dyDescent="0.2">
      <c r="E33" s="82"/>
      <c r="F33" s="82"/>
      <c r="G33" s="82"/>
      <c r="H33" s="82"/>
      <c r="I33" s="82"/>
      <c r="J33" s="82"/>
      <c r="K33" s="82"/>
      <c r="L33" s="83"/>
      <c r="M33" s="83"/>
      <c r="N33" s="83"/>
    </row>
    <row r="34" spans="5:23" s="27" customFormat="1" x14ac:dyDescent="0.2">
      <c r="L34" s="83"/>
      <c r="M34" s="83"/>
      <c r="N34" s="83"/>
      <c r="W34" s="84"/>
    </row>
    <row r="35" spans="5:23" s="27" customFormat="1" x14ac:dyDescent="0.2">
      <c r="L35" s="83"/>
      <c r="M35" s="83"/>
      <c r="N35" s="83"/>
      <c r="W35" s="84"/>
    </row>
    <row r="36" spans="5:23" s="27" customFormat="1" x14ac:dyDescent="0.2">
      <c r="L36" s="83"/>
      <c r="M36" s="83"/>
      <c r="N36" s="83"/>
      <c r="W36" s="84"/>
    </row>
    <row r="37" spans="5:23" s="27" customFormat="1" x14ac:dyDescent="0.2">
      <c r="L37" s="83"/>
      <c r="M37" s="83"/>
      <c r="N37" s="83"/>
    </row>
    <row r="38" spans="5:23" s="27" customFormat="1" x14ac:dyDescent="0.2">
      <c r="L38" s="83"/>
      <c r="M38" s="83"/>
      <c r="N38" s="83"/>
    </row>
    <row r="39" spans="5:23" s="27" customFormat="1" x14ac:dyDescent="0.2">
      <c r="L39" s="83"/>
      <c r="M39" s="83"/>
      <c r="N39" s="83"/>
    </row>
    <row r="40" spans="5:23" s="27" customFormat="1" x14ac:dyDescent="0.2">
      <c r="L40" s="83"/>
      <c r="M40" s="83"/>
      <c r="N40" s="83"/>
    </row>
    <row r="41" spans="5:23" s="27" customFormat="1" x14ac:dyDescent="0.2">
      <c r="L41" s="83"/>
      <c r="M41" s="83"/>
      <c r="N41" s="83"/>
    </row>
    <row r="42" spans="5:23" s="27" customFormat="1" x14ac:dyDescent="0.2">
      <c r="L42" s="83"/>
      <c r="M42" s="83"/>
      <c r="N42" s="83"/>
    </row>
    <row r="43" spans="5:23" s="27" customFormat="1" x14ac:dyDescent="0.2">
      <c r="L43" s="83"/>
      <c r="M43" s="83"/>
      <c r="N43" s="83"/>
    </row>
    <row r="44" spans="5:23" s="27" customFormat="1" x14ac:dyDescent="0.2">
      <c r="L44" s="83"/>
      <c r="M44" s="83"/>
      <c r="N44" s="83"/>
    </row>
    <row r="45" spans="5:23" s="27" customFormat="1" x14ac:dyDescent="0.2">
      <c r="L45" s="83"/>
      <c r="M45" s="83"/>
      <c r="N45" s="83"/>
    </row>
    <row r="46" spans="5:23" s="27" customFormat="1" x14ac:dyDescent="0.2">
      <c r="L46" s="83"/>
      <c r="M46" s="83"/>
      <c r="N46" s="83"/>
    </row>
    <row r="47" spans="5:23" s="27" customFormat="1" x14ac:dyDescent="0.2">
      <c r="L47" s="83"/>
      <c r="M47" s="83"/>
      <c r="N47" s="83"/>
    </row>
    <row r="48" spans="5:23" s="27" customFormat="1" x14ac:dyDescent="0.2">
      <c r="L48" s="83"/>
      <c r="M48" s="83"/>
      <c r="N48" s="83"/>
    </row>
    <row r="49" spans="12:14" s="27" customFormat="1" x14ac:dyDescent="0.2">
      <c r="L49" s="83"/>
      <c r="M49" s="83"/>
      <c r="N49" s="83"/>
    </row>
    <row r="50" spans="12:14" s="27" customFormat="1" x14ac:dyDescent="0.2">
      <c r="L50" s="83"/>
      <c r="M50" s="83"/>
      <c r="N50" s="83"/>
    </row>
    <row r="51" spans="12:14" s="27" customFormat="1" x14ac:dyDescent="0.2">
      <c r="L51" s="83"/>
      <c r="M51" s="83"/>
      <c r="N51" s="83"/>
    </row>
    <row r="52" spans="12:14" s="27" customFormat="1" x14ac:dyDescent="0.2">
      <c r="L52" s="83"/>
      <c r="M52" s="83"/>
      <c r="N52" s="83"/>
    </row>
    <row r="53" spans="12:14" s="27" customFormat="1" x14ac:dyDescent="0.2">
      <c r="L53" s="83"/>
      <c r="M53" s="83"/>
      <c r="N53" s="83"/>
    </row>
    <row r="54" spans="12:14" s="27" customFormat="1" x14ac:dyDescent="0.2">
      <c r="L54" s="83"/>
      <c r="M54" s="83"/>
      <c r="N54" s="83"/>
    </row>
    <row r="55" spans="12:14" s="27" customFormat="1" x14ac:dyDescent="0.2">
      <c r="L55" s="83"/>
      <c r="M55" s="83"/>
      <c r="N55" s="83"/>
    </row>
    <row r="56" spans="12:14" s="27" customFormat="1" x14ac:dyDescent="0.2">
      <c r="L56" s="83"/>
      <c r="M56" s="83"/>
      <c r="N56" s="83"/>
    </row>
    <row r="57" spans="12:14" s="27" customFormat="1" x14ac:dyDescent="0.2">
      <c r="L57" s="83"/>
      <c r="M57" s="83"/>
      <c r="N57" s="83"/>
    </row>
    <row r="58" spans="12:14" s="27" customFormat="1" x14ac:dyDescent="0.2">
      <c r="L58" s="83"/>
      <c r="M58" s="83"/>
      <c r="N58" s="83"/>
    </row>
    <row r="59" spans="12:14" s="27" customFormat="1" x14ac:dyDescent="0.2">
      <c r="L59" s="83"/>
      <c r="M59" s="83"/>
      <c r="N59" s="83"/>
    </row>
    <row r="60" spans="12:14" s="27" customFormat="1" x14ac:dyDescent="0.2">
      <c r="L60" s="83"/>
      <c r="M60" s="83"/>
      <c r="N60" s="83"/>
    </row>
    <row r="61" spans="12:14" s="27" customFormat="1" x14ac:dyDescent="0.2">
      <c r="L61" s="83"/>
      <c r="M61" s="83"/>
      <c r="N61" s="83"/>
    </row>
    <row r="62" spans="12:14" s="27" customFormat="1" x14ac:dyDescent="0.2">
      <c r="L62" s="83"/>
      <c r="M62" s="83"/>
      <c r="N62" s="83"/>
    </row>
    <row r="63" spans="12:14" s="27" customFormat="1" x14ac:dyDescent="0.2">
      <c r="L63" s="83"/>
      <c r="M63" s="83"/>
      <c r="N63" s="83"/>
    </row>
    <row r="64" spans="12:14" s="27" customFormat="1" x14ac:dyDescent="0.2">
      <c r="L64" s="83"/>
      <c r="M64" s="83"/>
      <c r="N64" s="83"/>
    </row>
    <row r="65" spans="12:14" s="27" customFormat="1" x14ac:dyDescent="0.2">
      <c r="L65" s="83"/>
      <c r="M65" s="83"/>
      <c r="N65" s="83"/>
    </row>
    <row r="66" spans="12:14" s="27" customFormat="1" x14ac:dyDescent="0.2">
      <c r="L66" s="83"/>
      <c r="M66" s="83"/>
      <c r="N66" s="83"/>
    </row>
    <row r="67" spans="12:14" s="27" customFormat="1" x14ac:dyDescent="0.2">
      <c r="L67" s="83"/>
      <c r="M67" s="83"/>
      <c r="N67" s="83"/>
    </row>
    <row r="68" spans="12:14" s="27" customFormat="1" x14ac:dyDescent="0.2">
      <c r="L68" s="83"/>
      <c r="M68" s="83"/>
      <c r="N68" s="83"/>
    </row>
    <row r="69" spans="12:14" s="27" customFormat="1" x14ac:dyDescent="0.2">
      <c r="L69" s="83"/>
      <c r="M69" s="83"/>
      <c r="N69" s="83"/>
    </row>
    <row r="70" spans="12:14" s="27" customFormat="1" x14ac:dyDescent="0.2">
      <c r="L70" s="83"/>
      <c r="M70" s="83"/>
      <c r="N70" s="83"/>
    </row>
    <row r="71" spans="12:14" s="27" customFormat="1" x14ac:dyDescent="0.2">
      <c r="L71" s="83"/>
      <c r="M71" s="83"/>
      <c r="N71" s="83"/>
    </row>
    <row r="72" spans="12:14" s="27" customFormat="1" x14ac:dyDescent="0.2">
      <c r="L72" s="83"/>
      <c r="M72" s="83"/>
      <c r="N72" s="83"/>
    </row>
    <row r="73" spans="12:14" s="27" customFormat="1" x14ac:dyDescent="0.2">
      <c r="L73" s="83"/>
      <c r="M73" s="83"/>
      <c r="N73" s="83"/>
    </row>
    <row r="74" spans="12:14" s="27" customFormat="1" x14ac:dyDescent="0.2">
      <c r="L74" s="83"/>
      <c r="M74" s="83"/>
      <c r="N74" s="83"/>
    </row>
    <row r="75" spans="12:14" x14ac:dyDescent="0.3">
      <c r="L75" s="85"/>
      <c r="M75" s="85"/>
      <c r="N75" s="85"/>
    </row>
    <row r="76" spans="12:14" x14ac:dyDescent="0.3">
      <c r="L76" s="85"/>
      <c r="M76" s="85"/>
      <c r="N76" s="85"/>
    </row>
    <row r="77" spans="12:14" x14ac:dyDescent="0.3">
      <c r="L77" s="85"/>
      <c r="M77" s="85"/>
      <c r="N77" s="85"/>
    </row>
    <row r="78" spans="12:14" x14ac:dyDescent="0.3">
      <c r="L78" s="85"/>
      <c r="M78" s="85"/>
      <c r="N78" s="85"/>
    </row>
    <row r="79" spans="12:14" x14ac:dyDescent="0.3">
      <c r="L79" s="85"/>
      <c r="M79" s="85"/>
      <c r="N79" s="85"/>
    </row>
  </sheetData>
  <mergeCells count="33">
    <mergeCell ref="A29:W29"/>
    <mergeCell ref="L5:L7"/>
    <mergeCell ref="A30:W30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U6:U7"/>
    <mergeCell ref="T6:T7"/>
    <mergeCell ref="H5:I5"/>
    <mergeCell ref="M5:M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J5:K5"/>
    <mergeCell ref="N5:N7"/>
    <mergeCell ref="A2:E2"/>
  </mergeCells>
  <printOptions horizontalCentered="1"/>
  <pageMargins left="0.39370078740157483" right="0.39370078740157483" top="0.70866141732283472" bottom="0.35433070866141736" header="0.31496062992125984" footer="0.15748031496062992"/>
  <pageSetup paperSize="9" scale="42" fitToHeight="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  <pageSetUpPr fitToPage="1"/>
  </sheetPr>
  <dimension ref="A1:Z78"/>
  <sheetViews>
    <sheetView view="pageBreakPreview" zoomScale="77" zoomScaleNormal="85" zoomScaleSheetLayoutView="77" zoomScalePageLayoutView="80" workbookViewId="0">
      <pane xSplit="1" ySplit="7" topLeftCell="B8" activePane="bottomRight" state="frozen"/>
      <selection pane="topRight" activeCell="B1" sqref="B1"/>
      <selection pane="bottomLeft" activeCell="A10" sqref="A10"/>
      <selection pane="bottomRight" activeCell="S10" sqref="S10"/>
    </sheetView>
  </sheetViews>
  <sheetFormatPr defaultRowHeight="18.75" x14ac:dyDescent="0.3"/>
  <cols>
    <col min="1" max="1" width="10" style="266" customWidth="1"/>
    <col min="2" max="4" width="9.5" style="266" customWidth="1"/>
    <col min="5" max="5" width="9.75" style="266" customWidth="1"/>
    <col min="6" max="6" width="9" style="266" customWidth="1"/>
    <col min="7" max="11" width="9.375" style="266" customWidth="1"/>
    <col min="12" max="12" width="9.25" style="266" customWidth="1"/>
    <col min="13" max="13" width="12.875" style="266" customWidth="1"/>
    <col min="14" max="14" width="13" style="266" customWidth="1"/>
    <col min="15" max="15" width="10.25" style="266" bestFit="1" customWidth="1"/>
    <col min="16" max="16" width="9.375" style="266" customWidth="1"/>
    <col min="17" max="17" width="10.375" style="266" customWidth="1"/>
    <col min="18" max="18" width="22.625" style="266" customWidth="1"/>
    <col min="19" max="19" width="14.125" style="266" customWidth="1"/>
    <col min="20" max="20" width="28.75" style="266" customWidth="1"/>
    <col min="21" max="21" width="17.125" style="266" customWidth="1"/>
    <col min="22" max="22" width="19.875" style="266" customWidth="1"/>
    <col min="23" max="23" width="22.25" style="266" customWidth="1"/>
    <col min="24" max="16384" width="9" style="266"/>
  </cols>
  <sheetData>
    <row r="1" spans="1:26" x14ac:dyDescent="0.3">
      <c r="A1" s="1375" t="s">
        <v>79</v>
      </c>
      <c r="B1" s="1375"/>
      <c r="C1" s="1375"/>
      <c r="D1" s="1375"/>
      <c r="E1" s="1375"/>
      <c r="F1" s="1375"/>
      <c r="G1" s="1375"/>
      <c r="H1" s="1375"/>
      <c r="I1" s="1375"/>
      <c r="J1" s="1375"/>
      <c r="K1" s="1375"/>
      <c r="L1" s="1375"/>
      <c r="M1" s="1375"/>
      <c r="N1" s="1375"/>
      <c r="O1" s="1375"/>
      <c r="P1" s="1375"/>
      <c r="Q1" s="1375"/>
      <c r="R1" s="1375"/>
      <c r="S1" s="1375"/>
      <c r="T1" s="1375"/>
      <c r="U1" s="1375"/>
      <c r="V1" s="1375"/>
      <c r="W1" s="1375"/>
      <c r="X1" s="265"/>
      <c r="Y1" s="265"/>
      <c r="Z1" s="265"/>
    </row>
    <row r="2" spans="1:26" x14ac:dyDescent="0.3">
      <c r="A2" s="1390" t="s">
        <v>396</v>
      </c>
      <c r="B2" s="1390"/>
      <c r="C2" s="1390"/>
      <c r="D2" s="1390"/>
      <c r="E2" s="1390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</row>
    <row r="3" spans="1:26" ht="18.75" customHeight="1" x14ac:dyDescent="0.3">
      <c r="A3" s="1376" t="s">
        <v>0</v>
      </c>
      <c r="B3" s="102" t="s">
        <v>1</v>
      </c>
      <c r="C3" s="1363" t="s">
        <v>45</v>
      </c>
      <c r="D3" s="102" t="s">
        <v>2</v>
      </c>
      <c r="E3" s="1379" t="s">
        <v>3</v>
      </c>
      <c r="F3" s="1380"/>
      <c r="G3" s="1381"/>
      <c r="H3" s="1369" t="s">
        <v>4</v>
      </c>
      <c r="I3" s="1385"/>
      <c r="J3" s="1385"/>
      <c r="K3" s="1385"/>
      <c r="L3" s="1385"/>
      <c r="M3" s="1385"/>
      <c r="N3" s="1370"/>
      <c r="O3" s="1387" t="s">
        <v>5</v>
      </c>
      <c r="P3" s="1388"/>
      <c r="Q3" s="1387" t="s">
        <v>6</v>
      </c>
      <c r="R3" s="1389"/>
      <c r="S3" s="1389"/>
      <c r="T3" s="1389"/>
      <c r="U3" s="1388"/>
      <c r="V3" s="1366" t="s">
        <v>7</v>
      </c>
      <c r="W3" s="1366" t="s">
        <v>8</v>
      </c>
    </row>
    <row r="4" spans="1:26" s="106" customFormat="1" ht="21" customHeight="1" x14ac:dyDescent="0.2">
      <c r="A4" s="1377"/>
      <c r="B4" s="103" t="s">
        <v>9</v>
      </c>
      <c r="C4" s="1364"/>
      <c r="D4" s="103" t="s">
        <v>10</v>
      </c>
      <c r="E4" s="1382"/>
      <c r="F4" s="1383"/>
      <c r="G4" s="1384"/>
      <c r="H4" s="1371"/>
      <c r="I4" s="1386"/>
      <c r="J4" s="1386"/>
      <c r="K4" s="1386"/>
      <c r="L4" s="1386"/>
      <c r="M4" s="1386"/>
      <c r="N4" s="1372"/>
      <c r="O4" s="1366" t="s">
        <v>11</v>
      </c>
      <c r="P4" s="1366" t="s">
        <v>12</v>
      </c>
      <c r="Q4" s="1366" t="s">
        <v>13</v>
      </c>
      <c r="R4" s="1369" t="s">
        <v>14</v>
      </c>
      <c r="S4" s="1370"/>
      <c r="T4" s="1369" t="s">
        <v>15</v>
      </c>
      <c r="U4" s="1370"/>
      <c r="V4" s="1367"/>
      <c r="W4" s="1367"/>
    </row>
    <row r="5" spans="1:26" s="106" customFormat="1" ht="18.75" customHeight="1" x14ac:dyDescent="0.2">
      <c r="A5" s="1377"/>
      <c r="B5" s="103" t="s">
        <v>16</v>
      </c>
      <c r="C5" s="1364"/>
      <c r="D5" s="103" t="s">
        <v>17</v>
      </c>
      <c r="E5" s="107" t="s">
        <v>18</v>
      </c>
      <c r="F5" s="1373" t="s">
        <v>19</v>
      </c>
      <c r="G5" s="1374"/>
      <c r="H5" s="1373" t="s">
        <v>69</v>
      </c>
      <c r="I5" s="1374"/>
      <c r="J5" s="1373" t="s">
        <v>70</v>
      </c>
      <c r="K5" s="1374"/>
      <c r="L5" s="1366" t="s">
        <v>20</v>
      </c>
      <c r="M5" s="1363" t="s">
        <v>21</v>
      </c>
      <c r="N5" s="1363" t="s">
        <v>22</v>
      </c>
      <c r="O5" s="1367"/>
      <c r="P5" s="1367"/>
      <c r="Q5" s="1367"/>
      <c r="R5" s="1371"/>
      <c r="S5" s="1372"/>
      <c r="T5" s="1371"/>
      <c r="U5" s="1372"/>
      <c r="V5" s="1367"/>
      <c r="W5" s="1367"/>
    </row>
    <row r="6" spans="1:26" s="106" customFormat="1" ht="18.75" customHeight="1" x14ac:dyDescent="0.2">
      <c r="A6" s="1377"/>
      <c r="B6" s="104" t="s">
        <v>23</v>
      </c>
      <c r="C6" s="1364"/>
      <c r="D6" s="104" t="s">
        <v>24</v>
      </c>
      <c r="E6" s="107" t="s">
        <v>78</v>
      </c>
      <c r="F6" s="1363" t="s">
        <v>25</v>
      </c>
      <c r="G6" s="1363" t="s">
        <v>68</v>
      </c>
      <c r="H6" s="1363" t="s">
        <v>68</v>
      </c>
      <c r="I6" s="1363" t="s">
        <v>74</v>
      </c>
      <c r="J6" s="1363" t="s">
        <v>68</v>
      </c>
      <c r="K6" s="1363" t="s">
        <v>74</v>
      </c>
      <c r="L6" s="1367"/>
      <c r="M6" s="1364"/>
      <c r="N6" s="1364"/>
      <c r="O6" s="1367"/>
      <c r="P6" s="1367"/>
      <c r="Q6" s="1367"/>
      <c r="R6" s="1363" t="s">
        <v>67</v>
      </c>
      <c r="S6" s="1363" t="s">
        <v>26</v>
      </c>
      <c r="T6" s="1363" t="s">
        <v>67</v>
      </c>
      <c r="U6" s="1363" t="s">
        <v>26</v>
      </c>
      <c r="V6" s="1367"/>
      <c r="W6" s="1367"/>
    </row>
    <row r="7" spans="1:26" s="106" customFormat="1" ht="55.5" customHeight="1" x14ac:dyDescent="0.2">
      <c r="A7" s="1378"/>
      <c r="B7" s="108" t="s">
        <v>27</v>
      </c>
      <c r="C7" s="1365"/>
      <c r="D7" s="108"/>
      <c r="E7" s="105"/>
      <c r="F7" s="1365"/>
      <c r="G7" s="1365"/>
      <c r="H7" s="1365"/>
      <c r="I7" s="1365"/>
      <c r="J7" s="1365"/>
      <c r="K7" s="1365"/>
      <c r="L7" s="1368"/>
      <c r="M7" s="1365"/>
      <c r="N7" s="1365"/>
      <c r="O7" s="1368"/>
      <c r="P7" s="1368"/>
      <c r="Q7" s="1368"/>
      <c r="R7" s="1365"/>
      <c r="S7" s="1365"/>
      <c r="T7" s="1365"/>
      <c r="U7" s="1365"/>
      <c r="V7" s="1368"/>
      <c r="W7" s="1368"/>
    </row>
    <row r="8" spans="1:26" s="106" customFormat="1" ht="20.25" customHeight="1" x14ac:dyDescent="0.2">
      <c r="A8" s="110" t="s">
        <v>46</v>
      </c>
      <c r="B8" s="110" t="s">
        <v>47</v>
      </c>
      <c r="C8" s="110" t="s">
        <v>48</v>
      </c>
      <c r="D8" s="110" t="s">
        <v>49</v>
      </c>
      <c r="E8" s="110" t="s">
        <v>50</v>
      </c>
      <c r="F8" s="110" t="s">
        <v>51</v>
      </c>
      <c r="G8" s="110" t="s">
        <v>52</v>
      </c>
      <c r="H8" s="110" t="s">
        <v>53</v>
      </c>
      <c r="I8" s="110" t="s">
        <v>54</v>
      </c>
      <c r="J8" s="110" t="s">
        <v>55</v>
      </c>
      <c r="K8" s="110" t="s">
        <v>56</v>
      </c>
      <c r="L8" s="110" t="s">
        <v>57</v>
      </c>
      <c r="M8" s="110" t="s">
        <v>58</v>
      </c>
      <c r="N8" s="110" t="s">
        <v>59</v>
      </c>
      <c r="O8" s="110" t="s">
        <v>60</v>
      </c>
      <c r="P8" s="110" t="s">
        <v>61</v>
      </c>
      <c r="Q8" s="110" t="s">
        <v>62</v>
      </c>
      <c r="R8" s="110" t="s">
        <v>63</v>
      </c>
      <c r="S8" s="110" t="s">
        <v>64</v>
      </c>
      <c r="T8" s="110" t="s">
        <v>65</v>
      </c>
      <c r="U8" s="110" t="s">
        <v>71</v>
      </c>
      <c r="V8" s="110" t="s">
        <v>72</v>
      </c>
      <c r="W8" s="110" t="s">
        <v>73</v>
      </c>
    </row>
    <row r="9" spans="1:26" s="106" customFormat="1" ht="24" customHeight="1" x14ac:dyDescent="0.3">
      <c r="A9" s="121" t="s">
        <v>42</v>
      </c>
      <c r="B9" s="303" t="s">
        <v>86</v>
      </c>
      <c r="C9" s="303" t="s">
        <v>86</v>
      </c>
      <c r="D9" s="303" t="s">
        <v>86</v>
      </c>
      <c r="E9" s="303" t="s">
        <v>86</v>
      </c>
      <c r="F9" s="303" t="s">
        <v>86</v>
      </c>
      <c r="G9" s="303" t="s">
        <v>86</v>
      </c>
      <c r="H9" s="303" t="s">
        <v>86</v>
      </c>
      <c r="I9" s="303" t="s">
        <v>86</v>
      </c>
      <c r="J9" s="303" t="s">
        <v>86</v>
      </c>
      <c r="K9" s="303" t="s">
        <v>86</v>
      </c>
      <c r="L9" s="303" t="s">
        <v>86</v>
      </c>
      <c r="M9" s="303" t="s">
        <v>86</v>
      </c>
      <c r="N9" s="303" t="s">
        <v>86</v>
      </c>
      <c r="O9" s="303" t="s">
        <v>86</v>
      </c>
      <c r="P9" s="154" t="s">
        <v>86</v>
      </c>
      <c r="Q9" s="303" t="s">
        <v>86</v>
      </c>
      <c r="R9" s="303" t="s">
        <v>86</v>
      </c>
      <c r="S9" s="33"/>
      <c r="T9" s="303" t="s">
        <v>86</v>
      </c>
      <c r="U9" s="303" t="s">
        <v>86</v>
      </c>
      <c r="V9" s="303" t="s">
        <v>86</v>
      </c>
      <c r="W9" s="303" t="s">
        <v>86</v>
      </c>
    </row>
    <row r="10" spans="1:26" s="106" customFormat="1" x14ac:dyDescent="0.3">
      <c r="A10" s="122" t="s">
        <v>43</v>
      </c>
      <c r="B10" s="302">
        <v>5</v>
      </c>
      <c r="C10" s="303">
        <v>5</v>
      </c>
      <c r="D10" s="14" t="s">
        <v>110</v>
      </c>
      <c r="E10" s="303">
        <f t="shared" ref="E10:Q10" si="0">SUM(E11:E21)</f>
        <v>175</v>
      </c>
      <c r="F10" s="303" t="s">
        <v>86</v>
      </c>
      <c r="G10" s="303" t="s">
        <v>86</v>
      </c>
      <c r="H10" s="303" t="s">
        <v>86</v>
      </c>
      <c r="I10" s="303" t="s">
        <v>86</v>
      </c>
      <c r="J10" s="303">
        <f t="shared" si="0"/>
        <v>62</v>
      </c>
      <c r="K10" s="303">
        <f t="shared" si="0"/>
        <v>391</v>
      </c>
      <c r="L10" s="303" t="s">
        <v>86</v>
      </c>
      <c r="M10" s="303" t="s">
        <v>86</v>
      </c>
      <c r="N10" s="303" t="s">
        <v>86</v>
      </c>
      <c r="O10" s="303">
        <f t="shared" si="0"/>
        <v>949.5</v>
      </c>
      <c r="P10" s="154" t="s">
        <v>84</v>
      </c>
      <c r="Q10" s="1563">
        <f t="shared" si="0"/>
        <v>1559.8</v>
      </c>
      <c r="R10" s="49" t="s">
        <v>367</v>
      </c>
      <c r="S10" s="1563">
        <v>1560</v>
      </c>
      <c r="T10" s="303" t="s">
        <v>86</v>
      </c>
      <c r="U10" s="303" t="s">
        <v>86</v>
      </c>
      <c r="V10" s="303" t="s">
        <v>86</v>
      </c>
      <c r="W10" s="303" t="s">
        <v>86</v>
      </c>
    </row>
    <row r="11" spans="1:26" s="106" customFormat="1" x14ac:dyDescent="0.3">
      <c r="A11" s="121" t="s">
        <v>29</v>
      </c>
      <c r="B11" s="303" t="s">
        <v>86</v>
      </c>
      <c r="C11" s="303" t="s">
        <v>86</v>
      </c>
      <c r="D11" s="303" t="s">
        <v>86</v>
      </c>
      <c r="E11" s="303" t="s">
        <v>86</v>
      </c>
      <c r="F11" s="303" t="s">
        <v>86</v>
      </c>
      <c r="G11" s="303" t="s">
        <v>86</v>
      </c>
      <c r="H11" s="303" t="s">
        <v>86</v>
      </c>
      <c r="I11" s="303" t="s">
        <v>86</v>
      </c>
      <c r="J11" s="303" t="s">
        <v>86</v>
      </c>
      <c r="K11" s="303" t="s">
        <v>86</v>
      </c>
      <c r="L11" s="303" t="s">
        <v>86</v>
      </c>
      <c r="M11" s="303" t="s">
        <v>86</v>
      </c>
      <c r="N11" s="303" t="s">
        <v>86</v>
      </c>
      <c r="O11" s="303" t="s">
        <v>86</v>
      </c>
      <c r="P11" s="303" t="s">
        <v>86</v>
      </c>
      <c r="Q11" s="303" t="s">
        <v>86</v>
      </c>
      <c r="R11" s="303" t="s">
        <v>86</v>
      </c>
      <c r="S11" s="303" t="s">
        <v>86</v>
      </c>
      <c r="T11" s="303" t="s">
        <v>86</v>
      </c>
      <c r="U11" s="303" t="s">
        <v>86</v>
      </c>
      <c r="V11" s="303" t="s">
        <v>86</v>
      </c>
      <c r="W11" s="303" t="s">
        <v>86</v>
      </c>
    </row>
    <row r="12" spans="1:26" s="106" customFormat="1" x14ac:dyDescent="0.3">
      <c r="A12" s="14" t="s">
        <v>30</v>
      </c>
      <c r="B12" s="303" t="s">
        <v>86</v>
      </c>
      <c r="C12" s="303" t="s">
        <v>86</v>
      </c>
      <c r="D12" s="303" t="s">
        <v>86</v>
      </c>
      <c r="E12" s="303" t="s">
        <v>86</v>
      </c>
      <c r="F12" s="303" t="s">
        <v>86</v>
      </c>
      <c r="G12" s="303" t="s">
        <v>86</v>
      </c>
      <c r="H12" s="303" t="s">
        <v>86</v>
      </c>
      <c r="I12" s="303" t="s">
        <v>86</v>
      </c>
      <c r="J12" s="303" t="s">
        <v>86</v>
      </c>
      <c r="K12" s="303" t="s">
        <v>86</v>
      </c>
      <c r="L12" s="303" t="s">
        <v>86</v>
      </c>
      <c r="M12" s="303" t="s">
        <v>86</v>
      </c>
      <c r="N12" s="303" t="s">
        <v>86</v>
      </c>
      <c r="O12" s="303" t="s">
        <v>86</v>
      </c>
      <c r="P12" s="303" t="s">
        <v>86</v>
      </c>
      <c r="Q12" s="303" t="s">
        <v>86</v>
      </c>
      <c r="R12" s="303" t="s">
        <v>86</v>
      </c>
      <c r="S12" s="303" t="s">
        <v>86</v>
      </c>
      <c r="T12" s="303" t="s">
        <v>86</v>
      </c>
      <c r="U12" s="303" t="s">
        <v>86</v>
      </c>
      <c r="V12" s="303" t="s">
        <v>86</v>
      </c>
      <c r="W12" s="303" t="s">
        <v>86</v>
      </c>
    </row>
    <row r="13" spans="1:26" s="106" customFormat="1" x14ac:dyDescent="0.3">
      <c r="A13" s="95" t="s">
        <v>31</v>
      </c>
      <c r="B13" s="303" t="s">
        <v>86</v>
      </c>
      <c r="C13" s="303" t="s">
        <v>86</v>
      </c>
      <c r="D13" s="303" t="s">
        <v>86</v>
      </c>
      <c r="E13" s="303" t="s">
        <v>86</v>
      </c>
      <c r="F13" s="303" t="s">
        <v>86</v>
      </c>
      <c r="G13" s="303" t="s">
        <v>86</v>
      </c>
      <c r="H13" s="303" t="s">
        <v>86</v>
      </c>
      <c r="I13" s="303" t="s">
        <v>86</v>
      </c>
      <c r="J13" s="303" t="s">
        <v>86</v>
      </c>
      <c r="K13" s="14"/>
      <c r="L13" s="303" t="s">
        <v>86</v>
      </c>
      <c r="M13" s="303" t="s">
        <v>86</v>
      </c>
      <c r="N13" s="303" t="s">
        <v>86</v>
      </c>
      <c r="O13" s="303" t="s">
        <v>86</v>
      </c>
      <c r="P13" s="303" t="s">
        <v>86</v>
      </c>
      <c r="Q13" s="303" t="s">
        <v>86</v>
      </c>
      <c r="R13" s="303" t="s">
        <v>86</v>
      </c>
      <c r="S13" s="303" t="s">
        <v>86</v>
      </c>
      <c r="T13" s="303" t="s">
        <v>86</v>
      </c>
      <c r="U13" s="303" t="s">
        <v>86</v>
      </c>
      <c r="V13" s="303" t="s">
        <v>86</v>
      </c>
      <c r="W13" s="303" t="s">
        <v>86</v>
      </c>
    </row>
    <row r="14" spans="1:26" s="106" customFormat="1" x14ac:dyDescent="0.3">
      <c r="A14" s="95" t="s">
        <v>32</v>
      </c>
      <c r="B14" s="303" t="s">
        <v>86</v>
      </c>
      <c r="C14" s="303" t="s">
        <v>86</v>
      </c>
      <c r="D14" s="303" t="s">
        <v>86</v>
      </c>
      <c r="E14" s="303" t="s">
        <v>86</v>
      </c>
      <c r="F14" s="303" t="s">
        <v>86</v>
      </c>
      <c r="G14" s="303" t="s">
        <v>86</v>
      </c>
      <c r="H14" s="303" t="s">
        <v>86</v>
      </c>
      <c r="I14" s="303" t="s">
        <v>86</v>
      </c>
      <c r="J14" s="303" t="s">
        <v>86</v>
      </c>
      <c r="K14" s="14"/>
      <c r="L14" s="303" t="s">
        <v>86</v>
      </c>
      <c r="M14" s="303" t="s">
        <v>86</v>
      </c>
      <c r="N14" s="303" t="s">
        <v>86</v>
      </c>
      <c r="O14" s="303" t="s">
        <v>86</v>
      </c>
      <c r="P14" s="303" t="s">
        <v>86</v>
      </c>
      <c r="Q14" s="303" t="s">
        <v>86</v>
      </c>
      <c r="R14" s="303" t="s">
        <v>86</v>
      </c>
      <c r="S14" s="303" t="s">
        <v>86</v>
      </c>
      <c r="T14" s="303" t="s">
        <v>86</v>
      </c>
      <c r="U14" s="303" t="s">
        <v>86</v>
      </c>
      <c r="V14" s="303" t="s">
        <v>86</v>
      </c>
      <c r="W14" s="303" t="s">
        <v>86</v>
      </c>
    </row>
    <row r="15" spans="1:26" s="291" customFormat="1" ht="18.75" customHeight="1" x14ac:dyDescent="0.3">
      <c r="A15" s="263" t="s">
        <v>28</v>
      </c>
      <c r="B15" s="304">
        <v>326</v>
      </c>
      <c r="C15" s="304">
        <v>326</v>
      </c>
      <c r="D15" s="154" t="s">
        <v>145</v>
      </c>
      <c r="E15" s="154">
        <v>113</v>
      </c>
      <c r="F15" s="303" t="s">
        <v>86</v>
      </c>
      <c r="G15" s="303" t="s">
        <v>86</v>
      </c>
      <c r="H15" s="303" t="s">
        <v>86</v>
      </c>
      <c r="I15" s="303" t="s">
        <v>86</v>
      </c>
      <c r="J15" s="303" t="s">
        <v>86</v>
      </c>
      <c r="K15" s="263" t="s">
        <v>86</v>
      </c>
      <c r="L15" s="303" t="s">
        <v>86</v>
      </c>
      <c r="M15" s="263" t="s">
        <v>86</v>
      </c>
      <c r="N15" s="303" t="s">
        <v>86</v>
      </c>
      <c r="O15" s="154">
        <v>558.5</v>
      </c>
      <c r="P15" s="154" t="s">
        <v>84</v>
      </c>
      <c r="Q15" s="154">
        <v>1168.8</v>
      </c>
      <c r="R15" s="303" t="s">
        <v>86</v>
      </c>
      <c r="S15" s="154" t="s">
        <v>86</v>
      </c>
      <c r="T15" s="142" t="s">
        <v>368</v>
      </c>
      <c r="U15" s="154">
        <v>1168.8</v>
      </c>
      <c r="V15" s="303" t="s">
        <v>86</v>
      </c>
      <c r="W15" s="303" t="s">
        <v>86</v>
      </c>
      <c r="X15" s="270"/>
      <c r="Y15" s="270"/>
      <c r="Z15" s="270"/>
    </row>
    <row r="16" spans="1:26" s="106" customFormat="1" x14ac:dyDescent="0.3">
      <c r="A16" s="95" t="s">
        <v>33</v>
      </c>
      <c r="B16" s="567">
        <v>177</v>
      </c>
      <c r="C16" s="95">
        <v>177</v>
      </c>
      <c r="D16" s="95" t="s">
        <v>154</v>
      </c>
      <c r="E16" s="14">
        <v>62</v>
      </c>
      <c r="F16" s="303" t="s">
        <v>86</v>
      </c>
      <c r="G16" s="303" t="s">
        <v>86</v>
      </c>
      <c r="H16" s="303" t="s">
        <v>86</v>
      </c>
      <c r="I16" s="303" t="s">
        <v>86</v>
      </c>
      <c r="J16" s="14">
        <v>62</v>
      </c>
      <c r="K16" s="14">
        <v>391</v>
      </c>
      <c r="L16" s="303" t="s">
        <v>86</v>
      </c>
      <c r="M16" s="263" t="s">
        <v>86</v>
      </c>
      <c r="N16" s="303" t="s">
        <v>86</v>
      </c>
      <c r="O16" s="50">
        <v>391</v>
      </c>
      <c r="P16" s="154" t="s">
        <v>84</v>
      </c>
      <c r="Q16" s="50">
        <v>391</v>
      </c>
      <c r="R16" s="96" t="s">
        <v>263</v>
      </c>
      <c r="S16" s="14">
        <v>391</v>
      </c>
      <c r="T16" s="96"/>
      <c r="U16" s="14"/>
      <c r="V16" s="96" t="s">
        <v>155</v>
      </c>
      <c r="W16" s="96" t="s">
        <v>153</v>
      </c>
    </row>
    <row r="17" spans="1:23" s="106" customFormat="1" x14ac:dyDescent="0.3">
      <c r="A17" s="95" t="s">
        <v>34</v>
      </c>
      <c r="B17" s="95"/>
      <c r="C17" s="95"/>
      <c r="D17" s="95"/>
      <c r="E17" s="14"/>
      <c r="F17" s="303" t="s">
        <v>86</v>
      </c>
      <c r="G17" s="303" t="s">
        <v>86</v>
      </c>
      <c r="H17" s="303" t="s">
        <v>86</v>
      </c>
      <c r="I17" s="303" t="s">
        <v>86</v>
      </c>
      <c r="J17" s="303" t="s">
        <v>86</v>
      </c>
      <c r="K17" s="303" t="s">
        <v>86</v>
      </c>
      <c r="L17" s="303" t="s">
        <v>86</v>
      </c>
      <c r="M17" s="263" t="s">
        <v>86</v>
      </c>
      <c r="N17" s="303" t="s">
        <v>86</v>
      </c>
      <c r="O17" s="303" t="s">
        <v>86</v>
      </c>
      <c r="P17" s="303" t="s">
        <v>86</v>
      </c>
      <c r="Q17" s="303" t="s">
        <v>86</v>
      </c>
      <c r="R17" s="303" t="s">
        <v>86</v>
      </c>
      <c r="S17" s="303" t="s">
        <v>86</v>
      </c>
      <c r="T17" s="303" t="s">
        <v>86</v>
      </c>
      <c r="U17" s="303" t="s">
        <v>86</v>
      </c>
      <c r="V17" s="303" t="s">
        <v>86</v>
      </c>
      <c r="W17" s="303" t="s">
        <v>86</v>
      </c>
    </row>
    <row r="18" spans="1:23" s="106" customFormat="1" x14ac:dyDescent="0.3">
      <c r="A18" s="95" t="s">
        <v>35</v>
      </c>
      <c r="B18" s="95"/>
      <c r="C18" s="95"/>
      <c r="D18" s="95"/>
      <c r="E18" s="14"/>
      <c r="F18" s="303" t="s">
        <v>86</v>
      </c>
      <c r="G18" s="303" t="s">
        <v>86</v>
      </c>
      <c r="H18" s="303" t="s">
        <v>86</v>
      </c>
      <c r="I18" s="303" t="s">
        <v>86</v>
      </c>
      <c r="J18" s="303" t="s">
        <v>86</v>
      </c>
      <c r="K18" s="303" t="s">
        <v>86</v>
      </c>
      <c r="L18" s="303" t="s">
        <v>86</v>
      </c>
      <c r="M18" s="263" t="s">
        <v>86</v>
      </c>
      <c r="N18" s="303" t="s">
        <v>86</v>
      </c>
      <c r="O18" s="303" t="s">
        <v>86</v>
      </c>
      <c r="P18" s="303" t="s">
        <v>86</v>
      </c>
      <c r="Q18" s="303" t="s">
        <v>86</v>
      </c>
      <c r="R18" s="303" t="s">
        <v>86</v>
      </c>
      <c r="S18" s="303" t="s">
        <v>86</v>
      </c>
      <c r="T18" s="303" t="s">
        <v>86</v>
      </c>
      <c r="U18" s="303" t="s">
        <v>86</v>
      </c>
      <c r="V18" s="303" t="s">
        <v>86</v>
      </c>
      <c r="W18" s="303" t="s">
        <v>86</v>
      </c>
    </row>
    <row r="19" spans="1:23" s="106" customFormat="1" x14ac:dyDescent="0.3">
      <c r="A19" s="95" t="s">
        <v>36</v>
      </c>
      <c r="B19" s="95"/>
      <c r="C19" s="95"/>
      <c r="D19" s="95"/>
      <c r="E19" s="14"/>
      <c r="F19" s="303" t="s">
        <v>86</v>
      </c>
      <c r="G19" s="303" t="s">
        <v>86</v>
      </c>
      <c r="H19" s="303" t="s">
        <v>86</v>
      </c>
      <c r="I19" s="303" t="s">
        <v>86</v>
      </c>
      <c r="J19" s="303" t="s">
        <v>86</v>
      </c>
      <c r="K19" s="303" t="s">
        <v>86</v>
      </c>
      <c r="L19" s="303" t="s">
        <v>86</v>
      </c>
      <c r="M19" s="263" t="s">
        <v>86</v>
      </c>
      <c r="N19" s="303" t="s">
        <v>86</v>
      </c>
      <c r="O19" s="303" t="s">
        <v>86</v>
      </c>
      <c r="P19" s="303" t="s">
        <v>86</v>
      </c>
      <c r="Q19" s="303" t="s">
        <v>86</v>
      </c>
      <c r="R19" s="303" t="s">
        <v>86</v>
      </c>
      <c r="S19" s="303" t="s">
        <v>86</v>
      </c>
      <c r="T19" s="303" t="s">
        <v>86</v>
      </c>
      <c r="U19" s="303" t="s">
        <v>86</v>
      </c>
      <c r="V19" s="303" t="s">
        <v>86</v>
      </c>
      <c r="W19" s="303" t="s">
        <v>86</v>
      </c>
    </row>
    <row r="20" spans="1:23" s="106" customFormat="1" ht="24" customHeight="1" x14ac:dyDescent="0.3">
      <c r="A20" s="95" t="s">
        <v>37</v>
      </c>
      <c r="B20" s="95"/>
      <c r="C20" s="95"/>
      <c r="D20" s="95"/>
      <c r="E20" s="14"/>
      <c r="F20" s="303" t="s">
        <v>86</v>
      </c>
      <c r="G20" s="303" t="s">
        <v>86</v>
      </c>
      <c r="H20" s="303" t="s">
        <v>86</v>
      </c>
      <c r="I20" s="303" t="s">
        <v>86</v>
      </c>
      <c r="J20" s="303" t="s">
        <v>86</v>
      </c>
      <c r="K20" s="303" t="s">
        <v>86</v>
      </c>
      <c r="L20" s="303" t="s">
        <v>86</v>
      </c>
      <c r="M20" s="263" t="s">
        <v>86</v>
      </c>
      <c r="N20" s="303" t="s">
        <v>86</v>
      </c>
      <c r="O20" s="303" t="s">
        <v>86</v>
      </c>
      <c r="P20" s="303" t="s">
        <v>86</v>
      </c>
      <c r="Q20" s="303" t="s">
        <v>86</v>
      </c>
      <c r="R20" s="303" t="s">
        <v>86</v>
      </c>
      <c r="S20" s="303" t="s">
        <v>86</v>
      </c>
      <c r="T20" s="303" t="s">
        <v>86</v>
      </c>
      <c r="U20" s="303" t="s">
        <v>86</v>
      </c>
      <c r="V20" s="303" t="s">
        <v>86</v>
      </c>
      <c r="W20" s="303" t="s">
        <v>86</v>
      </c>
    </row>
    <row r="21" spans="1:23" s="106" customFormat="1" x14ac:dyDescent="0.3">
      <c r="A21" s="95" t="s">
        <v>38</v>
      </c>
      <c r="B21" s="95"/>
      <c r="C21" s="95"/>
      <c r="D21" s="95"/>
      <c r="E21" s="14"/>
      <c r="F21" s="303" t="s">
        <v>86</v>
      </c>
      <c r="G21" s="303" t="s">
        <v>86</v>
      </c>
      <c r="H21" s="303" t="s">
        <v>86</v>
      </c>
      <c r="I21" s="303" t="s">
        <v>86</v>
      </c>
      <c r="J21" s="303" t="s">
        <v>86</v>
      </c>
      <c r="K21" s="303" t="s">
        <v>86</v>
      </c>
      <c r="L21" s="303" t="s">
        <v>86</v>
      </c>
      <c r="M21" s="263" t="s">
        <v>86</v>
      </c>
      <c r="N21" s="303" t="s">
        <v>86</v>
      </c>
      <c r="O21" s="303" t="s">
        <v>86</v>
      </c>
      <c r="P21" s="303" t="s">
        <v>86</v>
      </c>
      <c r="Q21" s="303" t="s">
        <v>86</v>
      </c>
      <c r="R21" s="303" t="s">
        <v>86</v>
      </c>
      <c r="S21" s="303" t="s">
        <v>86</v>
      </c>
      <c r="T21" s="303" t="s">
        <v>86</v>
      </c>
      <c r="U21" s="303" t="s">
        <v>86</v>
      </c>
      <c r="V21" s="303" t="s">
        <v>86</v>
      </c>
      <c r="W21" s="303" t="s">
        <v>86</v>
      </c>
    </row>
    <row r="22" spans="1:23" s="106" customFormat="1" x14ac:dyDescent="0.3">
      <c r="A22" s="95" t="s">
        <v>39</v>
      </c>
      <c r="B22" s="95"/>
      <c r="C22" s="95"/>
      <c r="D22" s="95"/>
      <c r="E22" s="14"/>
      <c r="F22" s="303" t="s">
        <v>86</v>
      </c>
      <c r="G22" s="303" t="s">
        <v>86</v>
      </c>
      <c r="H22" s="303" t="s">
        <v>86</v>
      </c>
      <c r="I22" s="303" t="s">
        <v>86</v>
      </c>
      <c r="J22" s="303" t="s">
        <v>86</v>
      </c>
      <c r="K22" s="303" t="s">
        <v>86</v>
      </c>
      <c r="L22" s="303" t="s">
        <v>86</v>
      </c>
      <c r="M22" s="263" t="s">
        <v>86</v>
      </c>
      <c r="N22" s="303" t="s">
        <v>86</v>
      </c>
      <c r="O22" s="303" t="s">
        <v>86</v>
      </c>
      <c r="P22" s="303" t="s">
        <v>86</v>
      </c>
      <c r="Q22" s="303" t="s">
        <v>86</v>
      </c>
      <c r="R22" s="303" t="s">
        <v>86</v>
      </c>
      <c r="S22" s="303" t="s">
        <v>86</v>
      </c>
      <c r="T22" s="303" t="s">
        <v>86</v>
      </c>
      <c r="U22" s="303" t="s">
        <v>86</v>
      </c>
      <c r="V22" s="303" t="s">
        <v>86</v>
      </c>
      <c r="W22" s="303" t="s">
        <v>86</v>
      </c>
    </row>
    <row r="23" spans="1:23" s="106" customFormat="1" x14ac:dyDescent="0.3">
      <c r="A23" s="95" t="s">
        <v>44</v>
      </c>
      <c r="B23" s="95"/>
      <c r="C23" s="95"/>
      <c r="D23" s="95"/>
      <c r="E23" s="14"/>
      <c r="F23" s="303" t="s">
        <v>86</v>
      </c>
      <c r="G23" s="303" t="s">
        <v>86</v>
      </c>
      <c r="H23" s="303" t="s">
        <v>86</v>
      </c>
      <c r="I23" s="303" t="s">
        <v>86</v>
      </c>
      <c r="J23" s="303" t="s">
        <v>86</v>
      </c>
      <c r="K23" s="303" t="s">
        <v>86</v>
      </c>
      <c r="L23" s="303" t="s">
        <v>86</v>
      </c>
      <c r="M23" s="263" t="s">
        <v>86</v>
      </c>
      <c r="N23" s="303" t="s">
        <v>86</v>
      </c>
      <c r="O23" s="303" t="s">
        <v>86</v>
      </c>
      <c r="P23" s="303" t="s">
        <v>86</v>
      </c>
      <c r="Q23" s="303" t="s">
        <v>86</v>
      </c>
      <c r="R23" s="303" t="s">
        <v>86</v>
      </c>
      <c r="S23" s="303" t="s">
        <v>86</v>
      </c>
      <c r="T23" s="303" t="s">
        <v>86</v>
      </c>
      <c r="U23" s="303" t="s">
        <v>86</v>
      </c>
      <c r="V23" s="303" t="s">
        <v>86</v>
      </c>
      <c r="W23" s="303" t="s">
        <v>86</v>
      </c>
    </row>
    <row r="24" spans="1:23" s="106" customFormat="1" x14ac:dyDescent="0.3">
      <c r="A24" s="288" t="s">
        <v>40</v>
      </c>
      <c r="B24" s="288"/>
      <c r="C24" s="288"/>
      <c r="D24" s="288"/>
      <c r="E24" s="279"/>
      <c r="F24" s="303" t="s">
        <v>86</v>
      </c>
      <c r="G24" s="303" t="s">
        <v>86</v>
      </c>
      <c r="H24" s="303" t="s">
        <v>86</v>
      </c>
      <c r="I24" s="303" t="s">
        <v>86</v>
      </c>
      <c r="J24" s="303" t="s">
        <v>86</v>
      </c>
      <c r="K24" s="303" t="s">
        <v>86</v>
      </c>
      <c r="L24" s="303" t="s">
        <v>86</v>
      </c>
      <c r="M24" s="263" t="s">
        <v>86</v>
      </c>
      <c r="N24" s="303" t="s">
        <v>86</v>
      </c>
      <c r="O24" s="303" t="s">
        <v>86</v>
      </c>
      <c r="P24" s="303" t="s">
        <v>86</v>
      </c>
      <c r="Q24" s="303" t="s">
        <v>86</v>
      </c>
      <c r="R24" s="655" t="s">
        <v>86</v>
      </c>
      <c r="S24" s="303" t="s">
        <v>86</v>
      </c>
      <c r="T24" s="303" t="s">
        <v>86</v>
      </c>
      <c r="U24" s="303" t="s">
        <v>86</v>
      </c>
      <c r="V24" s="303" t="s">
        <v>86</v>
      </c>
      <c r="W24" s="303" t="s">
        <v>86</v>
      </c>
    </row>
    <row r="25" spans="1:23" s="106" customFormat="1" x14ac:dyDescent="0.3">
      <c r="A25" s="531" t="s">
        <v>41</v>
      </c>
      <c r="B25" s="526">
        <f>SUM(B9:B24)</f>
        <v>508</v>
      </c>
      <c r="C25" s="526">
        <f>SUM(C9:C24)</f>
        <v>508</v>
      </c>
      <c r="D25" s="531"/>
      <c r="E25" s="526">
        <f>SUM(E9:E24)</f>
        <v>350</v>
      </c>
      <c r="F25" s="531">
        <f t="shared" ref="F25:M25" si="1">SUM(F9:F24)</f>
        <v>0</v>
      </c>
      <c r="G25" s="531">
        <f t="shared" si="1"/>
        <v>0</v>
      </c>
      <c r="H25" s="531">
        <f t="shared" si="1"/>
        <v>0</v>
      </c>
      <c r="I25" s="531">
        <f t="shared" si="1"/>
        <v>0</v>
      </c>
      <c r="J25" s="526">
        <f t="shared" si="1"/>
        <v>124</v>
      </c>
      <c r="K25" s="526">
        <f t="shared" si="1"/>
        <v>782</v>
      </c>
      <c r="L25" s="528"/>
      <c r="M25" s="531">
        <f t="shared" si="1"/>
        <v>0</v>
      </c>
      <c r="N25" s="531">
        <f t="shared" ref="N25" si="2">SUM(N9:N24)</f>
        <v>0</v>
      </c>
      <c r="O25" s="623">
        <f t="shared" ref="O25:U25" si="3">SUM(O9:O24)</f>
        <v>1899</v>
      </c>
      <c r="P25" s="367" t="s">
        <v>84</v>
      </c>
      <c r="Q25" s="623">
        <f t="shared" si="3"/>
        <v>3119.6</v>
      </c>
      <c r="R25" s="530" t="s">
        <v>86</v>
      </c>
      <c r="S25" s="730">
        <f t="shared" si="3"/>
        <v>1951</v>
      </c>
      <c r="T25" s="736"/>
      <c r="U25" s="623">
        <f t="shared" si="3"/>
        <v>1168.8</v>
      </c>
      <c r="V25" s="574">
        <v>0</v>
      </c>
      <c r="W25" s="737"/>
    </row>
    <row r="26" spans="1:23" s="106" customFormat="1" x14ac:dyDescent="0.3">
      <c r="A26" s="272" t="s">
        <v>66</v>
      </c>
      <c r="B26" s="266"/>
      <c r="C26" s="266"/>
      <c r="D26" s="266"/>
      <c r="E26" s="77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7"/>
      <c r="Q26" s="78"/>
      <c r="R26" s="273"/>
      <c r="S26" s="274"/>
      <c r="T26" s="77"/>
      <c r="U26" s="77"/>
      <c r="V26" s="80"/>
      <c r="W26" s="81"/>
    </row>
    <row r="27" spans="1:23" s="106" customFormat="1" x14ac:dyDescent="0.3">
      <c r="A27" s="266" t="s">
        <v>76</v>
      </c>
      <c r="B27" s="266"/>
      <c r="C27" s="266"/>
      <c r="D27" s="266"/>
      <c r="E27" s="77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7"/>
      <c r="Q27" s="78"/>
      <c r="R27" s="273"/>
      <c r="S27" s="274"/>
      <c r="T27" s="77"/>
      <c r="U27" s="77"/>
      <c r="V27" s="80"/>
      <c r="W27" s="81"/>
    </row>
    <row r="28" spans="1:23" s="106" customFormat="1" x14ac:dyDescent="0.3">
      <c r="A28" s="1362" t="s">
        <v>77</v>
      </c>
      <c r="B28" s="1362"/>
      <c r="C28" s="1362"/>
      <c r="D28" s="1362"/>
      <c r="E28" s="1362"/>
      <c r="F28" s="1362"/>
      <c r="G28" s="1362"/>
      <c r="H28" s="1362"/>
      <c r="I28" s="1362"/>
      <c r="J28" s="1362"/>
      <c r="K28" s="1362"/>
      <c r="L28" s="1362"/>
      <c r="M28" s="1362"/>
      <c r="N28" s="1362"/>
      <c r="O28" s="1362"/>
      <c r="P28" s="1362"/>
      <c r="Q28" s="1362"/>
      <c r="R28" s="1362"/>
      <c r="S28" s="1362"/>
      <c r="T28" s="1362"/>
      <c r="U28" s="1362"/>
      <c r="V28" s="1362"/>
      <c r="W28" s="1362"/>
    </row>
    <row r="29" spans="1:23" s="106" customFormat="1" x14ac:dyDescent="0.3">
      <c r="A29" s="1362" t="s">
        <v>75</v>
      </c>
      <c r="B29" s="1362"/>
      <c r="C29" s="1362"/>
      <c r="D29" s="1362"/>
      <c r="E29" s="1362"/>
      <c r="F29" s="1362"/>
      <c r="G29" s="1362"/>
      <c r="H29" s="1362"/>
      <c r="I29" s="1362"/>
      <c r="J29" s="1362"/>
      <c r="K29" s="1362"/>
      <c r="L29" s="1362"/>
      <c r="M29" s="1362"/>
      <c r="N29" s="1362"/>
      <c r="O29" s="1362"/>
      <c r="P29" s="1362"/>
      <c r="Q29" s="1362"/>
      <c r="R29" s="1362"/>
      <c r="S29" s="1362"/>
      <c r="T29" s="1362"/>
      <c r="U29" s="1362"/>
      <c r="V29" s="1362"/>
      <c r="W29" s="1362"/>
    </row>
    <row r="30" spans="1:23" s="106" customFormat="1" x14ac:dyDescent="0.2">
      <c r="E30" s="275"/>
      <c r="F30" s="275"/>
      <c r="G30" s="275"/>
      <c r="H30" s="275"/>
      <c r="I30" s="275"/>
      <c r="J30" s="275"/>
      <c r="K30" s="275"/>
      <c r="L30" s="276"/>
      <c r="M30" s="276"/>
      <c r="N30" s="276"/>
    </row>
    <row r="31" spans="1:23" s="106" customFormat="1" x14ac:dyDescent="0.2">
      <c r="E31" s="275"/>
      <c r="F31" s="275"/>
      <c r="G31" s="275"/>
      <c r="H31" s="275"/>
      <c r="I31" s="275"/>
      <c r="J31" s="275"/>
      <c r="K31" s="275"/>
      <c r="L31" s="276"/>
      <c r="M31" s="276"/>
      <c r="N31" s="276"/>
    </row>
    <row r="32" spans="1:23" s="106" customFormat="1" x14ac:dyDescent="0.2">
      <c r="E32" s="275"/>
      <c r="F32" s="275"/>
      <c r="G32" s="275"/>
      <c r="H32" s="275"/>
      <c r="I32" s="275"/>
      <c r="J32" s="275"/>
      <c r="K32" s="275"/>
      <c r="L32" s="276"/>
      <c r="M32" s="276"/>
      <c r="N32" s="276"/>
    </row>
    <row r="33" spans="12:23" s="106" customFormat="1" x14ac:dyDescent="0.2">
      <c r="L33" s="276"/>
      <c r="M33" s="276"/>
      <c r="N33" s="276"/>
      <c r="W33" s="275"/>
    </row>
    <row r="34" spans="12:23" s="106" customFormat="1" x14ac:dyDescent="0.2">
      <c r="L34" s="276"/>
      <c r="M34" s="276"/>
      <c r="N34" s="276"/>
      <c r="W34" s="275"/>
    </row>
    <row r="35" spans="12:23" s="106" customFormat="1" x14ac:dyDescent="0.2">
      <c r="L35" s="276"/>
      <c r="M35" s="276"/>
      <c r="N35" s="276"/>
      <c r="W35" s="275"/>
    </row>
    <row r="36" spans="12:23" s="106" customFormat="1" x14ac:dyDescent="0.2">
      <c r="L36" s="276"/>
      <c r="M36" s="276"/>
      <c r="N36" s="276"/>
    </row>
    <row r="37" spans="12:23" s="106" customFormat="1" x14ac:dyDescent="0.2">
      <c r="L37" s="276"/>
      <c r="M37" s="276"/>
      <c r="N37" s="276"/>
    </row>
    <row r="38" spans="12:23" s="106" customFormat="1" x14ac:dyDescent="0.2">
      <c r="L38" s="276"/>
      <c r="M38" s="276"/>
      <c r="N38" s="276"/>
    </row>
    <row r="39" spans="12:23" s="106" customFormat="1" x14ac:dyDescent="0.2">
      <c r="L39" s="276"/>
      <c r="M39" s="276"/>
      <c r="N39" s="276"/>
    </row>
    <row r="40" spans="12:23" s="106" customFormat="1" x14ac:dyDescent="0.2">
      <c r="L40" s="276"/>
      <c r="M40" s="276"/>
      <c r="N40" s="276"/>
    </row>
    <row r="41" spans="12:23" s="106" customFormat="1" x14ac:dyDescent="0.2">
      <c r="L41" s="276"/>
      <c r="M41" s="276"/>
      <c r="N41" s="276"/>
    </row>
    <row r="42" spans="12:23" s="106" customFormat="1" x14ac:dyDescent="0.2">
      <c r="L42" s="276"/>
      <c r="M42" s="276"/>
      <c r="N42" s="276"/>
    </row>
    <row r="43" spans="12:23" s="106" customFormat="1" x14ac:dyDescent="0.2">
      <c r="L43" s="276"/>
      <c r="M43" s="276"/>
      <c r="N43" s="276"/>
    </row>
    <row r="44" spans="12:23" s="106" customFormat="1" x14ac:dyDescent="0.2">
      <c r="L44" s="276"/>
      <c r="M44" s="276"/>
      <c r="N44" s="276"/>
    </row>
    <row r="45" spans="12:23" s="106" customFormat="1" x14ac:dyDescent="0.2">
      <c r="L45" s="276"/>
      <c r="M45" s="276"/>
      <c r="N45" s="276"/>
    </row>
    <row r="46" spans="12:23" s="106" customFormat="1" x14ac:dyDescent="0.2">
      <c r="L46" s="276"/>
      <c r="M46" s="276"/>
      <c r="N46" s="276"/>
    </row>
    <row r="47" spans="12:23" s="106" customFormat="1" x14ac:dyDescent="0.2">
      <c r="L47" s="276"/>
      <c r="M47" s="276"/>
      <c r="N47" s="276"/>
    </row>
    <row r="48" spans="12:23" s="106" customFormat="1" x14ac:dyDescent="0.2">
      <c r="L48" s="276"/>
      <c r="M48" s="276"/>
      <c r="N48" s="276"/>
    </row>
    <row r="49" spans="12:14" s="106" customFormat="1" x14ac:dyDescent="0.2">
      <c r="L49" s="276"/>
      <c r="M49" s="276"/>
      <c r="N49" s="276"/>
    </row>
    <row r="50" spans="12:14" s="106" customFormat="1" x14ac:dyDescent="0.2">
      <c r="L50" s="276"/>
      <c r="M50" s="276"/>
      <c r="N50" s="276"/>
    </row>
    <row r="51" spans="12:14" s="106" customFormat="1" x14ac:dyDescent="0.2">
      <c r="L51" s="276"/>
      <c r="M51" s="276"/>
      <c r="N51" s="276"/>
    </row>
    <row r="52" spans="12:14" s="106" customFormat="1" x14ac:dyDescent="0.2">
      <c r="L52" s="276"/>
      <c r="M52" s="276"/>
      <c r="N52" s="276"/>
    </row>
    <row r="53" spans="12:14" s="106" customFormat="1" x14ac:dyDescent="0.2">
      <c r="L53" s="276"/>
      <c r="M53" s="276"/>
      <c r="N53" s="276"/>
    </row>
    <row r="54" spans="12:14" s="106" customFormat="1" x14ac:dyDescent="0.2">
      <c r="L54" s="276"/>
      <c r="M54" s="276"/>
      <c r="N54" s="276"/>
    </row>
    <row r="55" spans="12:14" s="106" customFormat="1" x14ac:dyDescent="0.2">
      <c r="L55" s="276"/>
      <c r="M55" s="276"/>
      <c r="N55" s="276"/>
    </row>
    <row r="56" spans="12:14" s="106" customFormat="1" x14ac:dyDescent="0.2">
      <c r="L56" s="276"/>
      <c r="M56" s="276"/>
      <c r="N56" s="276"/>
    </row>
    <row r="57" spans="12:14" s="106" customFormat="1" x14ac:dyDescent="0.2">
      <c r="L57" s="276"/>
      <c r="M57" s="276"/>
      <c r="N57" s="276"/>
    </row>
    <row r="58" spans="12:14" s="106" customFormat="1" x14ac:dyDescent="0.2">
      <c r="L58" s="276"/>
      <c r="M58" s="276"/>
      <c r="N58" s="276"/>
    </row>
    <row r="59" spans="12:14" s="106" customFormat="1" x14ac:dyDescent="0.2">
      <c r="L59" s="276"/>
      <c r="M59" s="276"/>
      <c r="N59" s="276"/>
    </row>
    <row r="60" spans="12:14" s="106" customFormat="1" x14ac:dyDescent="0.2">
      <c r="L60" s="276"/>
      <c r="M60" s="276"/>
      <c r="N60" s="276"/>
    </row>
    <row r="61" spans="12:14" s="106" customFormat="1" x14ac:dyDescent="0.2">
      <c r="L61" s="276"/>
      <c r="M61" s="276"/>
      <c r="N61" s="276"/>
    </row>
    <row r="62" spans="12:14" s="106" customFormat="1" x14ac:dyDescent="0.2">
      <c r="L62" s="276"/>
      <c r="M62" s="276"/>
      <c r="N62" s="276"/>
    </row>
    <row r="63" spans="12:14" s="106" customFormat="1" x14ac:dyDescent="0.2">
      <c r="L63" s="276"/>
      <c r="M63" s="276"/>
      <c r="N63" s="276"/>
    </row>
    <row r="64" spans="12:14" s="106" customFormat="1" x14ac:dyDescent="0.2">
      <c r="L64" s="276"/>
      <c r="M64" s="276"/>
      <c r="N64" s="276"/>
    </row>
    <row r="65" spans="12:14" s="106" customFormat="1" x14ac:dyDescent="0.2">
      <c r="L65" s="276"/>
      <c r="M65" s="276"/>
      <c r="N65" s="276"/>
    </row>
    <row r="66" spans="12:14" s="106" customFormat="1" x14ac:dyDescent="0.2">
      <c r="L66" s="276"/>
      <c r="M66" s="276"/>
      <c r="N66" s="276"/>
    </row>
    <row r="67" spans="12:14" s="106" customFormat="1" x14ac:dyDescent="0.2">
      <c r="L67" s="276"/>
      <c r="M67" s="276"/>
      <c r="N67" s="276"/>
    </row>
    <row r="68" spans="12:14" s="106" customFormat="1" x14ac:dyDescent="0.2">
      <c r="L68" s="276"/>
      <c r="M68" s="276"/>
      <c r="N68" s="276"/>
    </row>
    <row r="69" spans="12:14" s="106" customFormat="1" x14ac:dyDescent="0.2">
      <c r="L69" s="276"/>
      <c r="M69" s="276"/>
      <c r="N69" s="276"/>
    </row>
    <row r="70" spans="12:14" s="106" customFormat="1" x14ac:dyDescent="0.2">
      <c r="L70" s="276"/>
      <c r="M70" s="276"/>
      <c r="N70" s="276"/>
    </row>
    <row r="71" spans="12:14" s="106" customFormat="1" x14ac:dyDescent="0.2">
      <c r="L71" s="276"/>
      <c r="M71" s="276"/>
      <c r="N71" s="276"/>
    </row>
    <row r="72" spans="12:14" s="106" customFormat="1" x14ac:dyDescent="0.2">
      <c r="L72" s="276"/>
      <c r="M72" s="276"/>
      <c r="N72" s="276"/>
    </row>
    <row r="73" spans="12:14" s="106" customFormat="1" x14ac:dyDescent="0.2">
      <c r="L73" s="276"/>
      <c r="M73" s="276"/>
      <c r="N73" s="276"/>
    </row>
    <row r="74" spans="12:14" x14ac:dyDescent="0.3">
      <c r="L74" s="277"/>
      <c r="M74" s="277"/>
      <c r="N74" s="277"/>
    </row>
    <row r="75" spans="12:14" x14ac:dyDescent="0.3">
      <c r="L75" s="277"/>
      <c r="M75" s="277"/>
      <c r="N75" s="277"/>
    </row>
    <row r="76" spans="12:14" x14ac:dyDescent="0.3">
      <c r="L76" s="277"/>
      <c r="M76" s="277"/>
      <c r="N76" s="277"/>
    </row>
    <row r="77" spans="12:14" x14ac:dyDescent="0.3">
      <c r="L77" s="277"/>
      <c r="M77" s="277"/>
      <c r="N77" s="277"/>
    </row>
    <row r="78" spans="12:14" x14ac:dyDescent="0.3">
      <c r="L78" s="277"/>
      <c r="M78" s="277"/>
      <c r="N78" s="277"/>
    </row>
  </sheetData>
  <mergeCells count="33">
    <mergeCell ref="A28:W28"/>
    <mergeCell ref="L5:L7"/>
    <mergeCell ref="A29:W29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U6:U7"/>
    <mergeCell ref="T6:T7"/>
    <mergeCell ref="H5:I5"/>
    <mergeCell ref="M5:M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J5:K5"/>
    <mergeCell ref="N5:N7"/>
    <mergeCell ref="A2:E2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1" fitToHeight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  <pageSetUpPr fitToPage="1"/>
  </sheetPr>
  <dimension ref="A1:Z78"/>
  <sheetViews>
    <sheetView view="pageBreakPreview" zoomScale="98" zoomScaleNormal="85" zoomScaleSheetLayoutView="98" zoomScalePageLayoutView="80" workbookViewId="0">
      <pane xSplit="1" ySplit="7" topLeftCell="B8" activePane="bottomRight" state="frozen"/>
      <selection pane="topRight" activeCell="B1" sqref="B1"/>
      <selection pane="bottomLeft" activeCell="A10" sqref="A10"/>
      <selection pane="bottomRight" activeCell="A2" sqref="A2:F2"/>
    </sheetView>
  </sheetViews>
  <sheetFormatPr defaultRowHeight="18.75" x14ac:dyDescent="0.3"/>
  <cols>
    <col min="1" max="1" width="10" style="20" customWidth="1"/>
    <col min="2" max="4" width="9.5" style="20" customWidth="1"/>
    <col min="5" max="5" width="9.75" style="20" customWidth="1"/>
    <col min="6" max="6" width="9" style="20" customWidth="1"/>
    <col min="7" max="11" width="9.375" style="20" customWidth="1"/>
    <col min="12" max="12" width="9.25" style="20" customWidth="1"/>
    <col min="13" max="13" width="12.875" style="20" customWidth="1"/>
    <col min="14" max="14" width="13" style="20" customWidth="1"/>
    <col min="15" max="15" width="10.25" style="20" bestFit="1" customWidth="1"/>
    <col min="16" max="16" width="9.375" style="20" customWidth="1"/>
    <col min="17" max="17" width="10.375" style="20" customWidth="1"/>
    <col min="18" max="18" width="22.625" style="20" customWidth="1"/>
    <col min="19" max="19" width="10.75" style="20" bestFit="1" customWidth="1"/>
    <col min="20" max="20" width="26" style="20" customWidth="1"/>
    <col min="21" max="21" width="11.25" style="20" bestFit="1" customWidth="1"/>
    <col min="22" max="22" width="17.25" style="20" customWidth="1"/>
    <col min="23" max="23" width="23.75" style="20" customWidth="1"/>
    <col min="24" max="16384" width="9" style="20"/>
  </cols>
  <sheetData>
    <row r="1" spans="1:26" x14ac:dyDescent="0.3">
      <c r="A1" s="1375" t="s">
        <v>79</v>
      </c>
      <c r="B1" s="1375"/>
      <c r="C1" s="1375"/>
      <c r="D1" s="1375"/>
      <c r="E1" s="1375"/>
      <c r="F1" s="1375"/>
      <c r="G1" s="1375"/>
      <c r="H1" s="1375"/>
      <c r="I1" s="1375"/>
      <c r="J1" s="1375"/>
      <c r="K1" s="1375"/>
      <c r="L1" s="1375"/>
      <c r="M1" s="1375"/>
      <c r="N1" s="1375"/>
      <c r="O1" s="1375"/>
      <c r="P1" s="1375"/>
      <c r="Q1" s="1375"/>
      <c r="R1" s="1375"/>
      <c r="S1" s="1375"/>
      <c r="T1" s="1375"/>
      <c r="U1" s="1375"/>
      <c r="V1" s="1375"/>
      <c r="W1" s="1375"/>
      <c r="X1" s="101"/>
      <c r="Y1" s="101"/>
      <c r="Z1" s="101"/>
    </row>
    <row r="2" spans="1:26" x14ac:dyDescent="0.3">
      <c r="A2" s="1390" t="s">
        <v>397</v>
      </c>
      <c r="B2" s="1390"/>
      <c r="C2" s="1390"/>
      <c r="D2" s="1390"/>
      <c r="E2" s="1390"/>
      <c r="F2" s="1390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</row>
    <row r="3" spans="1:26" ht="18.75" customHeight="1" x14ac:dyDescent="0.3">
      <c r="A3" s="1376" t="s">
        <v>0</v>
      </c>
      <c r="B3" s="102" t="s">
        <v>1</v>
      </c>
      <c r="C3" s="1363" t="s">
        <v>45</v>
      </c>
      <c r="D3" s="102" t="s">
        <v>2</v>
      </c>
      <c r="E3" s="1379" t="s">
        <v>3</v>
      </c>
      <c r="F3" s="1380"/>
      <c r="G3" s="1381"/>
      <c r="H3" s="1369" t="s">
        <v>4</v>
      </c>
      <c r="I3" s="1385"/>
      <c r="J3" s="1385"/>
      <c r="K3" s="1385"/>
      <c r="L3" s="1385"/>
      <c r="M3" s="1385"/>
      <c r="N3" s="1370"/>
      <c r="O3" s="1387" t="s">
        <v>5</v>
      </c>
      <c r="P3" s="1388"/>
      <c r="Q3" s="1387" t="s">
        <v>6</v>
      </c>
      <c r="R3" s="1389"/>
      <c r="S3" s="1389"/>
      <c r="T3" s="1389"/>
      <c r="U3" s="1388"/>
      <c r="V3" s="1366" t="s">
        <v>7</v>
      </c>
      <c r="W3" s="1366" t="s">
        <v>8</v>
      </c>
    </row>
    <row r="4" spans="1:26" s="106" customFormat="1" ht="21" customHeight="1" x14ac:dyDescent="0.2">
      <c r="A4" s="1377"/>
      <c r="B4" s="103" t="s">
        <v>9</v>
      </c>
      <c r="C4" s="1364"/>
      <c r="D4" s="103" t="s">
        <v>10</v>
      </c>
      <c r="E4" s="1382"/>
      <c r="F4" s="1383"/>
      <c r="G4" s="1384"/>
      <c r="H4" s="1371"/>
      <c r="I4" s="1386"/>
      <c r="J4" s="1386"/>
      <c r="K4" s="1386"/>
      <c r="L4" s="1386"/>
      <c r="M4" s="1386"/>
      <c r="N4" s="1372"/>
      <c r="O4" s="1366" t="s">
        <v>11</v>
      </c>
      <c r="P4" s="1366" t="s">
        <v>12</v>
      </c>
      <c r="Q4" s="1366" t="s">
        <v>13</v>
      </c>
      <c r="R4" s="1369" t="s">
        <v>14</v>
      </c>
      <c r="S4" s="1370"/>
      <c r="T4" s="1369" t="s">
        <v>15</v>
      </c>
      <c r="U4" s="1370"/>
      <c r="V4" s="1367"/>
      <c r="W4" s="1367"/>
    </row>
    <row r="5" spans="1:26" s="106" customFormat="1" ht="18.75" customHeight="1" x14ac:dyDescent="0.2">
      <c r="A5" s="1377"/>
      <c r="B5" s="103" t="s">
        <v>16</v>
      </c>
      <c r="C5" s="1364"/>
      <c r="D5" s="103" t="s">
        <v>17</v>
      </c>
      <c r="E5" s="107" t="s">
        <v>18</v>
      </c>
      <c r="F5" s="1373" t="s">
        <v>19</v>
      </c>
      <c r="G5" s="1374"/>
      <c r="H5" s="1373" t="s">
        <v>69</v>
      </c>
      <c r="I5" s="1374"/>
      <c r="J5" s="1373" t="s">
        <v>70</v>
      </c>
      <c r="K5" s="1374"/>
      <c r="L5" s="1366" t="s">
        <v>20</v>
      </c>
      <c r="M5" s="1363" t="s">
        <v>21</v>
      </c>
      <c r="N5" s="1363" t="s">
        <v>22</v>
      </c>
      <c r="O5" s="1367"/>
      <c r="P5" s="1367"/>
      <c r="Q5" s="1367"/>
      <c r="R5" s="1371"/>
      <c r="S5" s="1372"/>
      <c r="T5" s="1371"/>
      <c r="U5" s="1372"/>
      <c r="V5" s="1367"/>
      <c r="W5" s="1367"/>
    </row>
    <row r="6" spans="1:26" s="27" customFormat="1" ht="18.75" customHeight="1" x14ac:dyDescent="0.2">
      <c r="A6" s="1377"/>
      <c r="B6" s="104" t="s">
        <v>23</v>
      </c>
      <c r="C6" s="1364"/>
      <c r="D6" s="104" t="s">
        <v>24</v>
      </c>
      <c r="E6" s="107" t="s">
        <v>78</v>
      </c>
      <c r="F6" s="1363" t="s">
        <v>25</v>
      </c>
      <c r="G6" s="1363" t="s">
        <v>68</v>
      </c>
      <c r="H6" s="1363" t="s">
        <v>68</v>
      </c>
      <c r="I6" s="1363" t="s">
        <v>74</v>
      </c>
      <c r="J6" s="1363" t="s">
        <v>68</v>
      </c>
      <c r="K6" s="1363" t="s">
        <v>74</v>
      </c>
      <c r="L6" s="1367"/>
      <c r="M6" s="1364"/>
      <c r="N6" s="1364"/>
      <c r="O6" s="1367"/>
      <c r="P6" s="1367"/>
      <c r="Q6" s="1367"/>
      <c r="R6" s="1363" t="s">
        <v>67</v>
      </c>
      <c r="S6" s="1363" t="s">
        <v>26</v>
      </c>
      <c r="T6" s="1363" t="s">
        <v>67</v>
      </c>
      <c r="U6" s="1363" t="s">
        <v>26</v>
      </c>
      <c r="V6" s="1367"/>
      <c r="W6" s="1367"/>
    </row>
    <row r="7" spans="1:26" s="27" customFormat="1" ht="55.5" customHeight="1" x14ac:dyDescent="0.2">
      <c r="A7" s="1378"/>
      <c r="B7" s="108" t="s">
        <v>27</v>
      </c>
      <c r="C7" s="1365"/>
      <c r="D7" s="108"/>
      <c r="E7" s="109"/>
      <c r="F7" s="1365"/>
      <c r="G7" s="1365"/>
      <c r="H7" s="1365"/>
      <c r="I7" s="1365"/>
      <c r="J7" s="1365"/>
      <c r="K7" s="1365"/>
      <c r="L7" s="1368"/>
      <c r="M7" s="1365"/>
      <c r="N7" s="1365"/>
      <c r="O7" s="1368"/>
      <c r="P7" s="1368"/>
      <c r="Q7" s="1368"/>
      <c r="R7" s="1365"/>
      <c r="S7" s="1365"/>
      <c r="T7" s="1365"/>
      <c r="U7" s="1365"/>
      <c r="V7" s="1368"/>
      <c r="W7" s="1368"/>
    </row>
    <row r="8" spans="1:26" s="27" customFormat="1" ht="20.25" customHeight="1" x14ac:dyDescent="0.2">
      <c r="A8" s="110" t="s">
        <v>46</v>
      </c>
      <c r="B8" s="110" t="s">
        <v>47</v>
      </c>
      <c r="C8" s="110" t="s">
        <v>48</v>
      </c>
      <c r="D8" s="110" t="s">
        <v>49</v>
      </c>
      <c r="E8" s="110" t="s">
        <v>50</v>
      </c>
      <c r="F8" s="110" t="s">
        <v>51</v>
      </c>
      <c r="G8" s="110" t="s">
        <v>52</v>
      </c>
      <c r="H8" s="110" t="s">
        <v>53</v>
      </c>
      <c r="I8" s="110" t="s">
        <v>54</v>
      </c>
      <c r="J8" s="110" t="s">
        <v>55</v>
      </c>
      <c r="K8" s="110" t="s">
        <v>56</v>
      </c>
      <c r="L8" s="110" t="s">
        <v>57</v>
      </c>
      <c r="M8" s="110" t="s">
        <v>58</v>
      </c>
      <c r="N8" s="110" t="s">
        <v>59</v>
      </c>
      <c r="O8" s="110" t="s">
        <v>60</v>
      </c>
      <c r="P8" s="110" t="s">
        <v>61</v>
      </c>
      <c r="Q8" s="110" t="s">
        <v>62</v>
      </c>
      <c r="R8" s="110" t="s">
        <v>63</v>
      </c>
      <c r="S8" s="110" t="s">
        <v>64</v>
      </c>
      <c r="T8" s="110" t="s">
        <v>65</v>
      </c>
      <c r="U8" s="110" t="s">
        <v>71</v>
      </c>
      <c r="V8" s="110" t="s">
        <v>72</v>
      </c>
      <c r="W8" s="110" t="s">
        <v>73</v>
      </c>
    </row>
    <row r="9" spans="1:26" s="27" customFormat="1" ht="24" customHeight="1" x14ac:dyDescent="0.2">
      <c r="A9" s="125" t="s">
        <v>42</v>
      </c>
      <c r="B9" s="577">
        <v>0</v>
      </c>
      <c r="C9" s="120">
        <v>0</v>
      </c>
      <c r="D9" s="120">
        <v>0</v>
      </c>
      <c r="E9" s="120">
        <v>0</v>
      </c>
      <c r="F9" s="120">
        <v>0</v>
      </c>
      <c r="G9" s="120">
        <v>0</v>
      </c>
      <c r="H9" s="120">
        <v>0</v>
      </c>
      <c r="I9" s="120">
        <v>0</v>
      </c>
      <c r="J9" s="120">
        <v>0</v>
      </c>
      <c r="K9" s="120">
        <v>0</v>
      </c>
      <c r="L9" s="120">
        <v>0</v>
      </c>
      <c r="M9" s="120">
        <v>0</v>
      </c>
      <c r="N9" s="120">
        <v>0</v>
      </c>
      <c r="O9" s="120">
        <v>0</v>
      </c>
      <c r="P9" s="114" t="s">
        <v>86</v>
      </c>
      <c r="Q9" s="120">
        <v>0</v>
      </c>
      <c r="R9" s="122" t="s">
        <v>86</v>
      </c>
      <c r="S9" s="122" t="s">
        <v>86</v>
      </c>
      <c r="T9" s="122" t="s">
        <v>86</v>
      </c>
      <c r="U9" s="299">
        <f>SUM(U10:U11)</f>
        <v>0</v>
      </c>
      <c r="V9" s="122" t="s">
        <v>86</v>
      </c>
      <c r="W9" s="122" t="s">
        <v>86</v>
      </c>
    </row>
    <row r="10" spans="1:26" s="27" customFormat="1" x14ac:dyDescent="0.2">
      <c r="A10" s="120" t="s">
        <v>43</v>
      </c>
      <c r="B10" s="656">
        <v>12.75</v>
      </c>
      <c r="C10" s="656">
        <v>12.75</v>
      </c>
      <c r="D10" s="121" t="s">
        <v>111</v>
      </c>
      <c r="E10" s="122">
        <v>7</v>
      </c>
      <c r="F10" s="122">
        <v>0</v>
      </c>
      <c r="G10" s="122">
        <v>0</v>
      </c>
      <c r="H10" s="122">
        <v>0</v>
      </c>
      <c r="I10" s="122">
        <v>0</v>
      </c>
      <c r="J10" s="122">
        <v>0</v>
      </c>
      <c r="K10" s="122">
        <v>0</v>
      </c>
      <c r="L10" s="33">
        <v>0</v>
      </c>
      <c r="M10" s="120">
        <v>0</v>
      </c>
      <c r="N10" s="120">
        <v>0</v>
      </c>
      <c r="O10" s="735">
        <v>25.5</v>
      </c>
      <c r="P10" s="33" t="s">
        <v>84</v>
      </c>
      <c r="Q10" s="735">
        <v>25.5</v>
      </c>
      <c r="R10" s="32" t="s">
        <v>409</v>
      </c>
      <c r="S10" s="735">
        <v>25.5</v>
      </c>
      <c r="T10" s="122" t="s">
        <v>86</v>
      </c>
      <c r="U10" s="299">
        <f t="shared" ref="U10:U24" si="0">SUM(U11:U12)</f>
        <v>0</v>
      </c>
      <c r="V10" s="122" t="s">
        <v>86</v>
      </c>
      <c r="W10" s="122" t="s">
        <v>86</v>
      </c>
    </row>
    <row r="11" spans="1:26" s="27" customFormat="1" ht="37.5" x14ac:dyDescent="0.2">
      <c r="A11" s="676" t="s">
        <v>29</v>
      </c>
      <c r="B11" s="640">
        <v>75</v>
      </c>
      <c r="C11" s="640">
        <v>75</v>
      </c>
      <c r="D11" s="641" t="s">
        <v>118</v>
      </c>
      <c r="E11" s="128">
        <v>12</v>
      </c>
      <c r="F11" s="640">
        <v>0</v>
      </c>
      <c r="G11" s="640">
        <v>0</v>
      </c>
      <c r="H11" s="640">
        <v>0</v>
      </c>
      <c r="I11" s="640">
        <v>0</v>
      </c>
      <c r="J11" s="640">
        <v>12</v>
      </c>
      <c r="K11" s="640">
        <v>135</v>
      </c>
      <c r="L11" s="677">
        <v>0</v>
      </c>
      <c r="M11" s="640">
        <v>0</v>
      </c>
      <c r="N11" s="640">
        <v>0</v>
      </c>
      <c r="O11" s="677">
        <v>135</v>
      </c>
      <c r="P11" s="176" t="s">
        <v>84</v>
      </c>
      <c r="Q11" s="634">
        <v>135</v>
      </c>
      <c r="R11" s="667" t="s">
        <v>132</v>
      </c>
      <c r="S11" s="677">
        <v>135</v>
      </c>
      <c r="T11" s="640" t="s">
        <v>86</v>
      </c>
      <c r="U11" s="851">
        <f t="shared" si="0"/>
        <v>0</v>
      </c>
      <c r="V11" s="679" t="s">
        <v>130</v>
      </c>
      <c r="W11" s="34" t="s">
        <v>104</v>
      </c>
    </row>
    <row r="12" spans="1:26" s="27" customFormat="1" x14ac:dyDescent="0.2">
      <c r="A12" s="97" t="s">
        <v>30</v>
      </c>
      <c r="B12" s="122">
        <v>0</v>
      </c>
      <c r="C12" s="122">
        <v>0</v>
      </c>
      <c r="D12" s="122">
        <v>0</v>
      </c>
      <c r="E12" s="122">
        <v>0</v>
      </c>
      <c r="F12" s="122">
        <v>0</v>
      </c>
      <c r="G12" s="122">
        <v>0</v>
      </c>
      <c r="H12" s="122">
        <v>0</v>
      </c>
      <c r="I12" s="122">
        <v>0</v>
      </c>
      <c r="J12" s="14"/>
      <c r="K12" s="14"/>
      <c r="L12" s="33">
        <v>0</v>
      </c>
      <c r="M12" s="120">
        <v>0</v>
      </c>
      <c r="N12" s="120">
        <v>0</v>
      </c>
      <c r="O12" s="120">
        <v>0</v>
      </c>
      <c r="P12" s="114" t="s">
        <v>86</v>
      </c>
      <c r="Q12" s="120">
        <v>0</v>
      </c>
      <c r="R12" s="122" t="s">
        <v>86</v>
      </c>
      <c r="S12" s="120">
        <v>0</v>
      </c>
      <c r="T12" s="122" t="s">
        <v>86</v>
      </c>
      <c r="U12" s="299">
        <f t="shared" si="0"/>
        <v>0</v>
      </c>
      <c r="V12" s="122" t="s">
        <v>86</v>
      </c>
      <c r="W12" s="122" t="s">
        <v>86</v>
      </c>
    </row>
    <row r="13" spans="1:26" s="27" customFormat="1" ht="18.75" customHeight="1" x14ac:dyDescent="0.3">
      <c r="A13" s="94" t="s">
        <v>31</v>
      </c>
      <c r="B13" s="579">
        <v>180</v>
      </c>
      <c r="C13" s="579">
        <v>180</v>
      </c>
      <c r="D13" s="261" t="s">
        <v>118</v>
      </c>
      <c r="E13" s="305">
        <v>0</v>
      </c>
      <c r="F13" s="122">
        <v>0</v>
      </c>
      <c r="G13" s="122">
        <v>0</v>
      </c>
      <c r="H13" s="122">
        <v>0</v>
      </c>
      <c r="I13" s="122">
        <v>0</v>
      </c>
      <c r="J13" s="169">
        <v>120</v>
      </c>
      <c r="K13" s="169">
        <v>540</v>
      </c>
      <c r="L13" s="33">
        <v>0</v>
      </c>
      <c r="M13" s="120">
        <v>0</v>
      </c>
      <c r="N13" s="120">
        <v>0</v>
      </c>
      <c r="O13" s="585">
        <v>540</v>
      </c>
      <c r="P13" s="114" t="s">
        <v>84</v>
      </c>
      <c r="Q13" s="305">
        <v>540</v>
      </c>
      <c r="R13" s="117" t="s">
        <v>132</v>
      </c>
      <c r="S13" s="585">
        <v>540</v>
      </c>
      <c r="T13" s="122" t="s">
        <v>86</v>
      </c>
      <c r="U13" s="299">
        <f t="shared" si="0"/>
        <v>0</v>
      </c>
      <c r="V13" s="307" t="s">
        <v>130</v>
      </c>
      <c r="W13" s="135" t="s">
        <v>104</v>
      </c>
    </row>
    <row r="14" spans="1:26" s="27" customFormat="1" x14ac:dyDescent="0.3">
      <c r="A14" s="94" t="s">
        <v>32</v>
      </c>
      <c r="B14" s="122">
        <v>0</v>
      </c>
      <c r="C14" s="122">
        <v>0</v>
      </c>
      <c r="D14" s="122">
        <v>0</v>
      </c>
      <c r="E14" s="122">
        <v>0</v>
      </c>
      <c r="F14" s="122">
        <v>0</v>
      </c>
      <c r="G14" s="122">
        <v>0</v>
      </c>
      <c r="H14" s="122">
        <v>0</v>
      </c>
      <c r="I14" s="122">
        <v>0</v>
      </c>
      <c r="J14" s="296" t="s">
        <v>86</v>
      </c>
      <c r="K14" s="296" t="s">
        <v>86</v>
      </c>
      <c r="L14" s="33">
        <v>0</v>
      </c>
      <c r="M14" s="120">
        <v>0</v>
      </c>
      <c r="N14" s="120">
        <v>0</v>
      </c>
      <c r="O14" s="120">
        <v>0</v>
      </c>
      <c r="P14" s="114" t="s">
        <v>86</v>
      </c>
      <c r="Q14" s="134"/>
      <c r="R14" s="49"/>
      <c r="S14" s="50"/>
      <c r="T14" s="122" t="s">
        <v>86</v>
      </c>
      <c r="U14" s="299">
        <f t="shared" si="0"/>
        <v>0</v>
      </c>
      <c r="V14" s="122" t="s">
        <v>86</v>
      </c>
      <c r="W14" s="122" t="s">
        <v>86</v>
      </c>
    </row>
    <row r="15" spans="1:26" s="5" customFormat="1" ht="18.75" customHeight="1" x14ac:dyDescent="0.3">
      <c r="A15" s="9" t="s">
        <v>28</v>
      </c>
      <c r="B15" s="657">
        <v>38.5</v>
      </c>
      <c r="C15" s="657">
        <v>38.5</v>
      </c>
      <c r="D15" s="7" t="s">
        <v>145</v>
      </c>
      <c r="E15" s="2">
        <v>17</v>
      </c>
      <c r="F15" s="122">
        <v>0</v>
      </c>
      <c r="G15" s="122">
        <v>0</v>
      </c>
      <c r="H15" s="122">
        <v>0</v>
      </c>
      <c r="I15" s="122">
        <v>0</v>
      </c>
      <c r="J15" s="296" t="s">
        <v>86</v>
      </c>
      <c r="K15" s="296" t="s">
        <v>86</v>
      </c>
      <c r="L15" s="33">
        <v>0</v>
      </c>
      <c r="M15" s="120">
        <v>0</v>
      </c>
      <c r="N15" s="120">
        <v>0</v>
      </c>
      <c r="O15" s="659">
        <v>90</v>
      </c>
      <c r="P15" s="114" t="s">
        <v>84</v>
      </c>
      <c r="Q15" s="659">
        <v>90</v>
      </c>
      <c r="R15" s="576" t="s">
        <v>146</v>
      </c>
      <c r="S15" s="659">
        <v>90</v>
      </c>
      <c r="T15" s="122" t="s">
        <v>86</v>
      </c>
      <c r="U15" s="299">
        <f t="shared" si="0"/>
        <v>0</v>
      </c>
      <c r="V15" s="122" t="s">
        <v>86</v>
      </c>
      <c r="W15" s="122" t="s">
        <v>86</v>
      </c>
      <c r="X15" s="4"/>
      <c r="Y15" s="4"/>
      <c r="Z15" s="4"/>
    </row>
    <row r="16" spans="1:26" s="27" customFormat="1" x14ac:dyDescent="0.3">
      <c r="A16" s="94" t="s">
        <v>33</v>
      </c>
      <c r="B16" s="122">
        <v>0</v>
      </c>
      <c r="C16" s="122">
        <v>0</v>
      </c>
      <c r="D16" s="122">
        <v>0</v>
      </c>
      <c r="E16" s="122">
        <v>0</v>
      </c>
      <c r="F16" s="122">
        <v>0</v>
      </c>
      <c r="G16" s="122">
        <v>0</v>
      </c>
      <c r="H16" s="122">
        <v>0</v>
      </c>
      <c r="I16" s="122">
        <v>0</v>
      </c>
      <c r="J16" s="296" t="s">
        <v>86</v>
      </c>
      <c r="K16" s="296" t="s">
        <v>86</v>
      </c>
      <c r="L16" s="33">
        <v>0</v>
      </c>
      <c r="M16" s="120">
        <v>0</v>
      </c>
      <c r="N16" s="120">
        <v>0</v>
      </c>
      <c r="O16" s="120">
        <v>0</v>
      </c>
      <c r="P16" s="114" t="s">
        <v>86</v>
      </c>
      <c r="Q16" s="305">
        <v>0</v>
      </c>
      <c r="R16" s="122" t="s">
        <v>86</v>
      </c>
      <c r="S16" s="305">
        <v>0</v>
      </c>
      <c r="T16" s="122" t="s">
        <v>86</v>
      </c>
      <c r="U16" s="299">
        <f t="shared" si="0"/>
        <v>0</v>
      </c>
      <c r="V16" s="122" t="s">
        <v>86</v>
      </c>
      <c r="W16" s="122" t="s">
        <v>86</v>
      </c>
    </row>
    <row r="17" spans="1:26" s="27" customFormat="1" x14ac:dyDescent="0.3">
      <c r="A17" s="94" t="s">
        <v>34</v>
      </c>
      <c r="B17" s="122">
        <v>0</v>
      </c>
      <c r="C17" s="122">
        <v>0</v>
      </c>
      <c r="D17" s="122">
        <v>0</v>
      </c>
      <c r="E17" s="122">
        <v>0</v>
      </c>
      <c r="F17" s="122">
        <v>0</v>
      </c>
      <c r="G17" s="122">
        <v>0</v>
      </c>
      <c r="H17" s="122">
        <v>0</v>
      </c>
      <c r="I17" s="122">
        <v>0</v>
      </c>
      <c r="J17" s="296" t="s">
        <v>86</v>
      </c>
      <c r="K17" s="296" t="s">
        <v>86</v>
      </c>
      <c r="L17" s="33">
        <v>0</v>
      </c>
      <c r="M17" s="120">
        <v>0</v>
      </c>
      <c r="N17" s="120">
        <v>0</v>
      </c>
      <c r="O17" s="120">
        <v>0</v>
      </c>
      <c r="P17" s="114" t="s">
        <v>86</v>
      </c>
      <c r="Q17" s="305">
        <v>0</v>
      </c>
      <c r="R17" s="122" t="s">
        <v>86</v>
      </c>
      <c r="S17" s="305">
        <v>0</v>
      </c>
      <c r="T17" s="122" t="s">
        <v>86</v>
      </c>
      <c r="U17" s="299">
        <f t="shared" si="0"/>
        <v>0</v>
      </c>
      <c r="V17" s="122" t="s">
        <v>86</v>
      </c>
      <c r="W17" s="122" t="s">
        <v>86</v>
      </c>
    </row>
    <row r="18" spans="1:26" s="27" customFormat="1" x14ac:dyDescent="0.3">
      <c r="A18" s="94" t="s">
        <v>35</v>
      </c>
      <c r="B18" s="122">
        <v>0</v>
      </c>
      <c r="C18" s="122">
        <v>0</v>
      </c>
      <c r="D18" s="122">
        <v>0</v>
      </c>
      <c r="E18" s="122">
        <v>0</v>
      </c>
      <c r="F18" s="122">
        <v>0</v>
      </c>
      <c r="G18" s="122">
        <v>0</v>
      </c>
      <c r="H18" s="122">
        <v>0</v>
      </c>
      <c r="I18" s="122">
        <v>0</v>
      </c>
      <c r="J18" s="296" t="s">
        <v>86</v>
      </c>
      <c r="K18" s="296" t="s">
        <v>86</v>
      </c>
      <c r="L18" s="33">
        <v>0</v>
      </c>
      <c r="M18" s="120">
        <v>0</v>
      </c>
      <c r="N18" s="120">
        <v>0</v>
      </c>
      <c r="O18" s="120">
        <v>0</v>
      </c>
      <c r="P18" s="114" t="s">
        <v>86</v>
      </c>
      <c r="Q18" s="305">
        <v>0</v>
      </c>
      <c r="R18" s="122" t="s">
        <v>86</v>
      </c>
      <c r="S18" s="305">
        <v>0</v>
      </c>
      <c r="T18" s="122" t="s">
        <v>86</v>
      </c>
      <c r="U18" s="299">
        <f t="shared" si="0"/>
        <v>0</v>
      </c>
      <c r="V18" s="122" t="s">
        <v>86</v>
      </c>
      <c r="W18" s="122" t="s">
        <v>86</v>
      </c>
    </row>
    <row r="19" spans="1:26" s="27" customFormat="1" x14ac:dyDescent="0.3">
      <c r="A19" s="94" t="s">
        <v>36</v>
      </c>
      <c r="B19" s="122">
        <v>0</v>
      </c>
      <c r="C19" s="122">
        <v>0</v>
      </c>
      <c r="D19" s="122">
        <v>0</v>
      </c>
      <c r="E19" s="122">
        <v>0</v>
      </c>
      <c r="F19" s="122">
        <v>0</v>
      </c>
      <c r="G19" s="122">
        <v>0</v>
      </c>
      <c r="H19" s="122">
        <v>0</v>
      </c>
      <c r="I19" s="122">
        <v>0</v>
      </c>
      <c r="J19" s="296" t="s">
        <v>86</v>
      </c>
      <c r="K19" s="296" t="s">
        <v>86</v>
      </c>
      <c r="L19" s="33">
        <v>0</v>
      </c>
      <c r="M19" s="120">
        <v>0</v>
      </c>
      <c r="N19" s="120">
        <v>0</v>
      </c>
      <c r="O19" s="120">
        <v>0</v>
      </c>
      <c r="P19" s="114" t="s">
        <v>86</v>
      </c>
      <c r="Q19" s="305">
        <v>0</v>
      </c>
      <c r="R19" s="122" t="s">
        <v>86</v>
      </c>
      <c r="S19" s="305">
        <v>0</v>
      </c>
      <c r="T19" s="122" t="s">
        <v>86</v>
      </c>
      <c r="U19" s="299">
        <f t="shared" si="0"/>
        <v>0</v>
      </c>
      <c r="V19" s="122" t="s">
        <v>86</v>
      </c>
      <c r="W19" s="122" t="s">
        <v>86</v>
      </c>
    </row>
    <row r="20" spans="1:26" s="27" customFormat="1" ht="24" customHeight="1" x14ac:dyDescent="0.3">
      <c r="A20" s="94" t="s">
        <v>37</v>
      </c>
      <c r="B20" s="122">
        <v>0</v>
      </c>
      <c r="C20" s="122">
        <v>0</v>
      </c>
      <c r="D20" s="122">
        <v>0</v>
      </c>
      <c r="E20" s="122">
        <v>0</v>
      </c>
      <c r="F20" s="122">
        <v>0</v>
      </c>
      <c r="G20" s="122">
        <v>0</v>
      </c>
      <c r="H20" s="122">
        <v>0</v>
      </c>
      <c r="I20" s="122">
        <v>0</v>
      </c>
      <c r="J20" s="296" t="s">
        <v>86</v>
      </c>
      <c r="K20" s="296" t="s">
        <v>86</v>
      </c>
      <c r="L20" s="33">
        <v>0</v>
      </c>
      <c r="M20" s="120">
        <v>0</v>
      </c>
      <c r="N20" s="120">
        <v>0</v>
      </c>
      <c r="O20" s="120">
        <v>0</v>
      </c>
      <c r="P20" s="114" t="s">
        <v>86</v>
      </c>
      <c r="Q20" s="305">
        <v>0</v>
      </c>
      <c r="R20" s="122" t="s">
        <v>86</v>
      </c>
      <c r="S20" s="305">
        <v>0</v>
      </c>
      <c r="T20" s="122" t="s">
        <v>86</v>
      </c>
      <c r="U20" s="299">
        <f t="shared" si="0"/>
        <v>0</v>
      </c>
      <c r="V20" s="122" t="s">
        <v>86</v>
      </c>
      <c r="W20" s="122" t="s">
        <v>86</v>
      </c>
    </row>
    <row r="21" spans="1:26" ht="18.75" customHeight="1" x14ac:dyDescent="0.3">
      <c r="A21" s="59" t="s">
        <v>38</v>
      </c>
      <c r="B21" s="570">
        <v>9.5</v>
      </c>
      <c r="C21" s="570">
        <v>9.5</v>
      </c>
      <c r="D21" s="151" t="s">
        <v>186</v>
      </c>
      <c r="E21" s="138">
        <v>5</v>
      </c>
      <c r="F21" s="122">
        <v>0</v>
      </c>
      <c r="G21" s="122">
        <v>0</v>
      </c>
      <c r="H21" s="122">
        <v>0</v>
      </c>
      <c r="I21" s="122">
        <v>0</v>
      </c>
      <c r="J21" s="296" t="s">
        <v>86</v>
      </c>
      <c r="K21" s="296" t="s">
        <v>86</v>
      </c>
      <c r="L21" s="33">
        <v>0</v>
      </c>
      <c r="M21" s="120">
        <v>0</v>
      </c>
      <c r="N21" s="120">
        <v>0</v>
      </c>
      <c r="O21" s="138">
        <v>9.5</v>
      </c>
      <c r="P21" s="114" t="s">
        <v>84</v>
      </c>
      <c r="Q21" s="154">
        <v>9.5</v>
      </c>
      <c r="R21" s="559" t="s">
        <v>410</v>
      </c>
      <c r="S21" s="154">
        <v>9.5</v>
      </c>
      <c r="T21" s="122" t="s">
        <v>86</v>
      </c>
      <c r="U21" s="299">
        <f t="shared" si="0"/>
        <v>0</v>
      </c>
      <c r="V21" s="122" t="s">
        <v>86</v>
      </c>
      <c r="W21" s="122" t="s">
        <v>86</v>
      </c>
      <c r="X21" s="27"/>
      <c r="Y21" s="27"/>
      <c r="Z21" s="27"/>
    </row>
    <row r="22" spans="1:26" s="27" customFormat="1" x14ac:dyDescent="0.3">
      <c r="A22" s="94" t="s">
        <v>39</v>
      </c>
      <c r="B22" s="122">
        <v>0</v>
      </c>
      <c r="C22" s="122">
        <v>0</v>
      </c>
      <c r="D22" s="122">
        <v>0</v>
      </c>
      <c r="E22" s="122">
        <v>0</v>
      </c>
      <c r="F22" s="122">
        <v>0</v>
      </c>
      <c r="G22" s="122">
        <v>0</v>
      </c>
      <c r="H22" s="122">
        <v>0</v>
      </c>
      <c r="I22" s="122">
        <v>0</v>
      </c>
      <c r="J22" s="296" t="s">
        <v>86</v>
      </c>
      <c r="K22" s="296" t="s">
        <v>86</v>
      </c>
      <c r="L22" s="33">
        <v>0</v>
      </c>
      <c r="M22" s="120">
        <v>0</v>
      </c>
      <c r="N22" s="120">
        <v>0</v>
      </c>
      <c r="O22" s="120">
        <v>0</v>
      </c>
      <c r="P22" s="114" t="s">
        <v>86</v>
      </c>
      <c r="Q22" s="305">
        <v>0</v>
      </c>
      <c r="R22" s="122" t="s">
        <v>86</v>
      </c>
      <c r="S22" s="305">
        <v>0</v>
      </c>
      <c r="T22" s="122" t="s">
        <v>86</v>
      </c>
      <c r="U22" s="299">
        <f t="shared" si="0"/>
        <v>0</v>
      </c>
      <c r="V22" s="122" t="s">
        <v>86</v>
      </c>
      <c r="W22" s="122" t="s">
        <v>86</v>
      </c>
    </row>
    <row r="23" spans="1:26" s="27" customFormat="1" x14ac:dyDescent="0.3">
      <c r="A23" s="94" t="s">
        <v>44</v>
      </c>
      <c r="B23" s="122">
        <v>0</v>
      </c>
      <c r="C23" s="122">
        <v>0</v>
      </c>
      <c r="D23" s="122">
        <v>0</v>
      </c>
      <c r="E23" s="122">
        <v>0</v>
      </c>
      <c r="F23" s="122">
        <v>0</v>
      </c>
      <c r="G23" s="122">
        <v>0</v>
      </c>
      <c r="H23" s="122">
        <v>0</v>
      </c>
      <c r="I23" s="122">
        <v>0</v>
      </c>
      <c r="J23" s="296" t="s">
        <v>86</v>
      </c>
      <c r="K23" s="296" t="s">
        <v>86</v>
      </c>
      <c r="L23" s="33">
        <v>0</v>
      </c>
      <c r="M23" s="120">
        <v>0</v>
      </c>
      <c r="N23" s="120">
        <v>0</v>
      </c>
      <c r="O23" s="120">
        <v>0</v>
      </c>
      <c r="P23" s="114" t="s">
        <v>86</v>
      </c>
      <c r="Q23" s="305">
        <v>0</v>
      </c>
      <c r="R23" s="122" t="s">
        <v>86</v>
      </c>
      <c r="S23" s="305">
        <v>0</v>
      </c>
      <c r="T23" s="122" t="s">
        <v>86</v>
      </c>
      <c r="U23" s="299">
        <f t="shared" si="0"/>
        <v>0</v>
      </c>
      <c r="V23" s="122" t="s">
        <v>86</v>
      </c>
      <c r="W23" s="122" t="s">
        <v>86</v>
      </c>
    </row>
    <row r="24" spans="1:26" s="27" customFormat="1" x14ac:dyDescent="0.3">
      <c r="A24" s="612" t="s">
        <v>40</v>
      </c>
      <c r="B24" s="122">
        <v>0</v>
      </c>
      <c r="C24" s="122">
        <v>0</v>
      </c>
      <c r="D24" s="122">
        <v>0</v>
      </c>
      <c r="E24" s="122">
        <v>0</v>
      </c>
      <c r="F24" s="122">
        <v>0</v>
      </c>
      <c r="G24" s="122">
        <v>0</v>
      </c>
      <c r="H24" s="122">
        <v>0</v>
      </c>
      <c r="I24" s="122">
        <v>0</v>
      </c>
      <c r="J24" s="296" t="s">
        <v>86</v>
      </c>
      <c r="K24" s="296" t="s">
        <v>86</v>
      </c>
      <c r="L24" s="660"/>
      <c r="M24" s="661">
        <v>0</v>
      </c>
      <c r="N24" s="120">
        <v>0</v>
      </c>
      <c r="O24" s="120">
        <v>0</v>
      </c>
      <c r="P24" s="114" t="s">
        <v>86</v>
      </c>
      <c r="Q24" s="305">
        <v>0</v>
      </c>
      <c r="R24" s="122" t="s">
        <v>86</v>
      </c>
      <c r="S24" s="305">
        <v>0</v>
      </c>
      <c r="T24" s="550" t="s">
        <v>86</v>
      </c>
      <c r="U24" s="662">
        <f t="shared" si="0"/>
        <v>0</v>
      </c>
      <c r="V24" s="550" t="s">
        <v>86</v>
      </c>
      <c r="W24" s="550" t="s">
        <v>86</v>
      </c>
    </row>
    <row r="25" spans="1:26" s="27" customFormat="1" x14ac:dyDescent="0.3">
      <c r="A25" s="526" t="s">
        <v>41</v>
      </c>
      <c r="B25" s="730">
        <f>SUM(B9:B24)</f>
        <v>315.75</v>
      </c>
      <c r="C25" s="527">
        <f>SUM(C9:C24)</f>
        <v>315.75</v>
      </c>
      <c r="D25" s="531"/>
      <c r="E25" s="527">
        <f>SUM(E9:E24)</f>
        <v>41</v>
      </c>
      <c r="F25" s="527">
        <f t="shared" ref="F25:S25" si="1">SUM(F9:F24)</f>
        <v>0</v>
      </c>
      <c r="G25" s="527">
        <f t="shared" si="1"/>
        <v>0</v>
      </c>
      <c r="H25" s="527">
        <f t="shared" si="1"/>
        <v>0</v>
      </c>
      <c r="I25" s="527">
        <f t="shared" si="1"/>
        <v>0</v>
      </c>
      <c r="J25" s="527">
        <f t="shared" si="1"/>
        <v>132</v>
      </c>
      <c r="K25" s="527">
        <f t="shared" si="1"/>
        <v>675</v>
      </c>
      <c r="L25" s="528">
        <v>0</v>
      </c>
      <c r="M25" s="734">
        <v>0</v>
      </c>
      <c r="N25" s="734">
        <v>0</v>
      </c>
      <c r="O25" s="519">
        <f>SUM(O9:O24)</f>
        <v>800</v>
      </c>
      <c r="P25" s="367" t="s">
        <v>84</v>
      </c>
      <c r="Q25" s="527">
        <f t="shared" si="1"/>
        <v>800</v>
      </c>
      <c r="R25" s="529"/>
      <c r="S25" s="527">
        <f t="shared" si="1"/>
        <v>800</v>
      </c>
      <c r="T25" s="367" t="s">
        <v>86</v>
      </c>
      <c r="U25" s="367"/>
      <c r="V25" s="367" t="s">
        <v>86</v>
      </c>
      <c r="W25" s="367" t="s">
        <v>86</v>
      </c>
    </row>
    <row r="26" spans="1:26" s="27" customFormat="1" x14ac:dyDescent="0.3">
      <c r="A26" s="163" t="s">
        <v>66</v>
      </c>
      <c r="B26" s="20"/>
      <c r="C26" s="20"/>
      <c r="D26" s="20"/>
      <c r="E26" s="77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7"/>
      <c r="Q26" s="78"/>
      <c r="R26" s="79"/>
      <c r="S26" s="164"/>
      <c r="T26" s="77"/>
      <c r="U26" s="77"/>
      <c r="V26" s="80"/>
      <c r="W26" s="81"/>
    </row>
    <row r="27" spans="1:26" s="27" customFormat="1" x14ac:dyDescent="0.3">
      <c r="A27" s="20" t="s">
        <v>76</v>
      </c>
      <c r="B27" s="20"/>
      <c r="C27" s="20"/>
      <c r="D27" s="20"/>
      <c r="E27" s="77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7"/>
      <c r="Q27" s="78"/>
      <c r="R27" s="79"/>
      <c r="S27" s="164"/>
      <c r="T27" s="77"/>
      <c r="U27" s="77"/>
      <c r="V27" s="80"/>
      <c r="W27" s="81"/>
    </row>
    <row r="28" spans="1:26" s="27" customFormat="1" x14ac:dyDescent="0.3">
      <c r="A28" s="1362" t="s">
        <v>77</v>
      </c>
      <c r="B28" s="1362"/>
      <c r="C28" s="1362"/>
      <c r="D28" s="1362"/>
      <c r="E28" s="1362"/>
      <c r="F28" s="1362"/>
      <c r="G28" s="1362"/>
      <c r="H28" s="1362"/>
      <c r="I28" s="1362"/>
      <c r="J28" s="1362"/>
      <c r="K28" s="1362"/>
      <c r="L28" s="1362"/>
      <c r="M28" s="1362"/>
      <c r="N28" s="1362"/>
      <c r="O28" s="1362"/>
      <c r="P28" s="1362"/>
      <c r="Q28" s="1362"/>
      <c r="R28" s="1362"/>
      <c r="S28" s="1362"/>
      <c r="T28" s="1362"/>
      <c r="U28" s="1362"/>
      <c r="V28" s="1362"/>
      <c r="W28" s="1362"/>
    </row>
    <row r="29" spans="1:26" s="27" customFormat="1" x14ac:dyDescent="0.3">
      <c r="A29" s="1362" t="s">
        <v>75</v>
      </c>
      <c r="B29" s="1362"/>
      <c r="C29" s="1362"/>
      <c r="D29" s="1362"/>
      <c r="E29" s="1362"/>
      <c r="F29" s="1362"/>
      <c r="G29" s="1362"/>
      <c r="H29" s="1362"/>
      <c r="I29" s="1362"/>
      <c r="J29" s="1362"/>
      <c r="K29" s="1362"/>
      <c r="L29" s="1362"/>
      <c r="M29" s="1362"/>
      <c r="N29" s="1362"/>
      <c r="O29" s="1362"/>
      <c r="P29" s="1362"/>
      <c r="Q29" s="1362"/>
      <c r="R29" s="1362"/>
      <c r="S29" s="1362"/>
      <c r="T29" s="1362"/>
      <c r="U29" s="1362"/>
      <c r="V29" s="1362"/>
      <c r="W29" s="1362"/>
    </row>
    <row r="30" spans="1:26" s="27" customFormat="1" x14ac:dyDescent="0.2">
      <c r="E30" s="82"/>
      <c r="F30" s="82"/>
      <c r="G30" s="82"/>
      <c r="H30" s="82"/>
      <c r="I30" s="82"/>
      <c r="J30" s="82"/>
      <c r="K30" s="82"/>
      <c r="L30" s="83"/>
      <c r="M30" s="83"/>
      <c r="N30" s="83"/>
    </row>
    <row r="31" spans="1:26" s="27" customFormat="1" x14ac:dyDescent="0.2">
      <c r="E31" s="82"/>
      <c r="F31" s="82"/>
      <c r="G31" s="82"/>
      <c r="H31" s="82"/>
      <c r="I31" s="82"/>
      <c r="J31" s="82"/>
      <c r="K31" s="82"/>
      <c r="L31" s="83"/>
      <c r="M31" s="83"/>
      <c r="N31" s="83"/>
    </row>
    <row r="32" spans="1:26" s="27" customFormat="1" x14ac:dyDescent="0.2">
      <c r="E32" s="82"/>
      <c r="F32" s="82"/>
      <c r="G32" s="82"/>
      <c r="H32" s="82"/>
      <c r="I32" s="82"/>
      <c r="J32" s="82"/>
      <c r="K32" s="82"/>
      <c r="L32" s="83"/>
      <c r="M32" s="83"/>
      <c r="N32" s="83"/>
    </row>
    <row r="33" spans="12:23" s="27" customFormat="1" x14ac:dyDescent="0.2">
      <c r="L33" s="83"/>
      <c r="M33" s="83"/>
      <c r="N33" s="83"/>
      <c r="W33" s="84"/>
    </row>
    <row r="34" spans="12:23" s="27" customFormat="1" x14ac:dyDescent="0.2">
      <c r="L34" s="83"/>
      <c r="M34" s="83"/>
      <c r="N34" s="83"/>
      <c r="W34" s="84"/>
    </row>
    <row r="35" spans="12:23" s="27" customFormat="1" x14ac:dyDescent="0.2">
      <c r="L35" s="83"/>
      <c r="M35" s="83"/>
      <c r="N35" s="83"/>
      <c r="W35" s="84"/>
    </row>
    <row r="36" spans="12:23" s="27" customFormat="1" x14ac:dyDescent="0.2">
      <c r="L36" s="83"/>
      <c r="M36" s="83"/>
      <c r="N36" s="83"/>
    </row>
    <row r="37" spans="12:23" s="27" customFormat="1" x14ac:dyDescent="0.2">
      <c r="L37" s="83"/>
      <c r="M37" s="83"/>
      <c r="N37" s="83"/>
    </row>
    <row r="38" spans="12:23" s="27" customFormat="1" x14ac:dyDescent="0.2">
      <c r="L38" s="83"/>
      <c r="M38" s="83"/>
      <c r="N38" s="83"/>
    </row>
    <row r="39" spans="12:23" s="27" customFormat="1" x14ac:dyDescent="0.2">
      <c r="L39" s="83"/>
      <c r="M39" s="83"/>
      <c r="N39" s="83"/>
    </row>
    <row r="40" spans="12:23" s="27" customFormat="1" x14ac:dyDescent="0.2">
      <c r="L40" s="83"/>
      <c r="M40" s="83"/>
      <c r="N40" s="83"/>
    </row>
    <row r="41" spans="12:23" s="27" customFormat="1" x14ac:dyDescent="0.2">
      <c r="L41" s="83"/>
      <c r="M41" s="83"/>
      <c r="N41" s="83"/>
    </row>
    <row r="42" spans="12:23" s="27" customFormat="1" x14ac:dyDescent="0.2">
      <c r="L42" s="83"/>
      <c r="M42" s="83"/>
      <c r="N42" s="83"/>
    </row>
    <row r="43" spans="12:23" s="27" customFormat="1" x14ac:dyDescent="0.2">
      <c r="L43" s="83"/>
      <c r="M43" s="83"/>
      <c r="N43" s="83"/>
    </row>
    <row r="44" spans="12:23" s="27" customFormat="1" x14ac:dyDescent="0.2">
      <c r="L44" s="83"/>
      <c r="M44" s="83"/>
      <c r="N44" s="83"/>
    </row>
    <row r="45" spans="12:23" s="27" customFormat="1" x14ac:dyDescent="0.2">
      <c r="L45" s="83"/>
      <c r="M45" s="83"/>
      <c r="N45" s="83"/>
    </row>
    <row r="46" spans="12:23" s="27" customFormat="1" x14ac:dyDescent="0.2">
      <c r="L46" s="83"/>
      <c r="M46" s="83"/>
      <c r="N46" s="83"/>
    </row>
    <row r="47" spans="12:23" s="27" customFormat="1" x14ac:dyDescent="0.2">
      <c r="L47" s="83"/>
      <c r="M47" s="83"/>
      <c r="N47" s="83"/>
    </row>
    <row r="48" spans="12:23" s="27" customFormat="1" x14ac:dyDescent="0.2">
      <c r="L48" s="83"/>
      <c r="M48" s="83"/>
      <c r="N48" s="83"/>
    </row>
    <row r="49" spans="12:14" s="27" customFormat="1" x14ac:dyDescent="0.2">
      <c r="L49" s="83"/>
      <c r="M49" s="83"/>
      <c r="N49" s="83"/>
    </row>
    <row r="50" spans="12:14" s="27" customFormat="1" x14ac:dyDescent="0.2">
      <c r="L50" s="83"/>
      <c r="M50" s="83"/>
      <c r="N50" s="83"/>
    </row>
    <row r="51" spans="12:14" s="27" customFormat="1" x14ac:dyDescent="0.2">
      <c r="L51" s="83"/>
      <c r="M51" s="83"/>
      <c r="N51" s="83"/>
    </row>
    <row r="52" spans="12:14" s="27" customFormat="1" x14ac:dyDescent="0.2">
      <c r="L52" s="83"/>
      <c r="M52" s="83"/>
      <c r="N52" s="83"/>
    </row>
    <row r="53" spans="12:14" s="27" customFormat="1" x14ac:dyDescent="0.2">
      <c r="L53" s="83"/>
      <c r="M53" s="83"/>
      <c r="N53" s="83"/>
    </row>
    <row r="54" spans="12:14" s="27" customFormat="1" x14ac:dyDescent="0.2">
      <c r="L54" s="83"/>
      <c r="M54" s="83"/>
      <c r="N54" s="83"/>
    </row>
    <row r="55" spans="12:14" s="27" customFormat="1" x14ac:dyDescent="0.2">
      <c r="L55" s="83"/>
      <c r="M55" s="83"/>
      <c r="N55" s="83"/>
    </row>
    <row r="56" spans="12:14" s="27" customFormat="1" x14ac:dyDescent="0.2">
      <c r="L56" s="83"/>
      <c r="M56" s="83"/>
      <c r="N56" s="83"/>
    </row>
    <row r="57" spans="12:14" s="27" customFormat="1" x14ac:dyDescent="0.2">
      <c r="L57" s="83"/>
      <c r="M57" s="83"/>
      <c r="N57" s="83"/>
    </row>
    <row r="58" spans="12:14" s="27" customFormat="1" x14ac:dyDescent="0.2">
      <c r="L58" s="83"/>
      <c r="M58" s="83"/>
      <c r="N58" s="83"/>
    </row>
    <row r="59" spans="12:14" s="27" customFormat="1" x14ac:dyDescent="0.2">
      <c r="L59" s="83"/>
      <c r="M59" s="83"/>
      <c r="N59" s="83"/>
    </row>
    <row r="60" spans="12:14" s="27" customFormat="1" x14ac:dyDescent="0.2">
      <c r="L60" s="83"/>
      <c r="M60" s="83"/>
      <c r="N60" s="83"/>
    </row>
    <row r="61" spans="12:14" s="27" customFormat="1" x14ac:dyDescent="0.2">
      <c r="L61" s="83"/>
      <c r="M61" s="83"/>
      <c r="N61" s="83"/>
    </row>
    <row r="62" spans="12:14" s="27" customFormat="1" x14ac:dyDescent="0.2">
      <c r="L62" s="83"/>
      <c r="M62" s="83"/>
      <c r="N62" s="83"/>
    </row>
    <row r="63" spans="12:14" s="27" customFormat="1" x14ac:dyDescent="0.2">
      <c r="L63" s="83"/>
      <c r="M63" s="83"/>
      <c r="N63" s="83"/>
    </row>
    <row r="64" spans="12:14" s="27" customFormat="1" x14ac:dyDescent="0.2">
      <c r="L64" s="83"/>
      <c r="M64" s="83"/>
      <c r="N64" s="83"/>
    </row>
    <row r="65" spans="12:14" s="27" customFormat="1" x14ac:dyDescent="0.2">
      <c r="L65" s="83"/>
      <c r="M65" s="83"/>
      <c r="N65" s="83"/>
    </row>
    <row r="66" spans="12:14" s="27" customFormat="1" x14ac:dyDescent="0.2">
      <c r="L66" s="83"/>
      <c r="M66" s="83"/>
      <c r="N66" s="83"/>
    </row>
    <row r="67" spans="12:14" s="27" customFormat="1" x14ac:dyDescent="0.2">
      <c r="L67" s="83"/>
      <c r="M67" s="83"/>
      <c r="N67" s="83"/>
    </row>
    <row r="68" spans="12:14" s="27" customFormat="1" x14ac:dyDescent="0.2">
      <c r="L68" s="83"/>
      <c r="M68" s="83"/>
      <c r="N68" s="83"/>
    </row>
    <row r="69" spans="12:14" s="27" customFormat="1" x14ac:dyDescent="0.2">
      <c r="L69" s="83"/>
      <c r="M69" s="83"/>
      <c r="N69" s="83"/>
    </row>
    <row r="70" spans="12:14" s="27" customFormat="1" x14ac:dyDescent="0.2">
      <c r="L70" s="83"/>
      <c r="M70" s="83"/>
      <c r="N70" s="83"/>
    </row>
    <row r="71" spans="12:14" s="27" customFormat="1" x14ac:dyDescent="0.2">
      <c r="L71" s="83"/>
      <c r="M71" s="83"/>
      <c r="N71" s="83"/>
    </row>
    <row r="72" spans="12:14" s="27" customFormat="1" x14ac:dyDescent="0.2">
      <c r="L72" s="83"/>
      <c r="M72" s="83"/>
      <c r="N72" s="83"/>
    </row>
    <row r="73" spans="12:14" s="27" customFormat="1" x14ac:dyDescent="0.2">
      <c r="L73" s="83"/>
      <c r="M73" s="83"/>
      <c r="N73" s="83"/>
    </row>
    <row r="74" spans="12:14" x14ac:dyDescent="0.3">
      <c r="L74" s="85"/>
      <c r="M74" s="85"/>
      <c r="N74" s="85"/>
    </row>
    <row r="75" spans="12:14" x14ac:dyDescent="0.3">
      <c r="L75" s="85"/>
      <c r="M75" s="85"/>
      <c r="N75" s="85"/>
    </row>
    <row r="76" spans="12:14" x14ac:dyDescent="0.3">
      <c r="L76" s="85"/>
      <c r="M76" s="85"/>
      <c r="N76" s="85"/>
    </row>
    <row r="77" spans="12:14" x14ac:dyDescent="0.3">
      <c r="L77" s="85"/>
      <c r="M77" s="85"/>
      <c r="N77" s="85"/>
    </row>
    <row r="78" spans="12:14" x14ac:dyDescent="0.3">
      <c r="L78" s="85"/>
      <c r="M78" s="85"/>
      <c r="N78" s="85"/>
    </row>
  </sheetData>
  <mergeCells count="33">
    <mergeCell ref="A28:W28"/>
    <mergeCell ref="L5:L7"/>
    <mergeCell ref="A29:W29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U6:U7"/>
    <mergeCell ref="T6:T7"/>
    <mergeCell ref="H5:I5"/>
    <mergeCell ref="M5:M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J5:K5"/>
    <mergeCell ref="N5:N7"/>
    <mergeCell ref="A2:F2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2" fitToHeight="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  <pageSetUpPr fitToPage="1"/>
  </sheetPr>
  <dimension ref="A1:Z79"/>
  <sheetViews>
    <sheetView view="pageBreakPreview" zoomScale="98" zoomScaleNormal="85" zoomScaleSheetLayoutView="98" zoomScalePageLayoutView="80" workbookViewId="0">
      <pane xSplit="1" ySplit="7" topLeftCell="B20" activePane="bottomRight" state="frozen"/>
      <selection pane="topRight" activeCell="B1" sqref="B1"/>
      <selection pane="bottomLeft" activeCell="A10" sqref="A10"/>
      <selection pane="bottomRight" activeCell="A2" sqref="A2:E2"/>
    </sheetView>
  </sheetViews>
  <sheetFormatPr defaultRowHeight="18.75" x14ac:dyDescent="0.3"/>
  <cols>
    <col min="1" max="1" width="10" style="266" customWidth="1"/>
    <col min="2" max="4" width="9.5" style="266" customWidth="1"/>
    <col min="5" max="5" width="9.75" style="266" customWidth="1"/>
    <col min="6" max="6" width="9" style="266" customWidth="1"/>
    <col min="7" max="11" width="9.375" style="266" customWidth="1"/>
    <col min="12" max="12" width="9.25" style="266" customWidth="1"/>
    <col min="13" max="13" width="12.875" style="266" customWidth="1"/>
    <col min="14" max="14" width="13" style="266" customWidth="1"/>
    <col min="15" max="15" width="10.25" style="266" bestFit="1" customWidth="1"/>
    <col min="16" max="16" width="9.375" style="266" customWidth="1"/>
    <col min="17" max="17" width="10.375" style="266" customWidth="1"/>
    <col min="18" max="18" width="22.625" style="266" customWidth="1"/>
    <col min="19" max="19" width="10.75" style="266" bestFit="1" customWidth="1"/>
    <col min="20" max="20" width="26" style="266" customWidth="1"/>
    <col min="21" max="21" width="11.25" style="266" bestFit="1" customWidth="1"/>
    <col min="22" max="22" width="13.75" style="266" customWidth="1"/>
    <col min="23" max="23" width="17.25" style="266" customWidth="1"/>
    <col min="24" max="16384" width="9" style="266"/>
  </cols>
  <sheetData>
    <row r="1" spans="1:26" s="286" customFormat="1" x14ac:dyDescent="0.3">
      <c r="A1" s="1423" t="s">
        <v>79</v>
      </c>
      <c r="B1" s="1423"/>
      <c r="C1" s="1423"/>
      <c r="D1" s="1423"/>
      <c r="E1" s="1423"/>
      <c r="F1" s="1423"/>
      <c r="G1" s="1423"/>
      <c r="H1" s="1423"/>
      <c r="I1" s="1423"/>
      <c r="J1" s="1423"/>
      <c r="K1" s="1423"/>
      <c r="L1" s="1423"/>
      <c r="M1" s="1423"/>
      <c r="N1" s="1423"/>
      <c r="O1" s="1423"/>
      <c r="P1" s="1423"/>
      <c r="Q1" s="1423"/>
      <c r="R1" s="1423"/>
      <c r="S1" s="1423"/>
      <c r="T1" s="1423"/>
      <c r="U1" s="1423"/>
      <c r="V1" s="1423"/>
      <c r="W1" s="1423"/>
      <c r="X1" s="285"/>
      <c r="Y1" s="285"/>
      <c r="Z1" s="285"/>
    </row>
    <row r="2" spans="1:26" x14ac:dyDescent="0.3">
      <c r="A2" s="1390" t="s">
        <v>398</v>
      </c>
      <c r="B2" s="1390"/>
      <c r="C2" s="1390"/>
      <c r="D2" s="1390"/>
      <c r="E2" s="1390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</row>
    <row r="3" spans="1:26" ht="18.75" customHeight="1" x14ac:dyDescent="0.3">
      <c r="A3" s="1356" t="s">
        <v>0</v>
      </c>
      <c r="B3" s="21" t="s">
        <v>1</v>
      </c>
      <c r="C3" s="1420" t="s">
        <v>45</v>
      </c>
      <c r="D3" s="21" t="s">
        <v>2</v>
      </c>
      <c r="E3" s="1424" t="s">
        <v>3</v>
      </c>
      <c r="F3" s="1425"/>
      <c r="G3" s="1426"/>
      <c r="H3" s="1430" t="s">
        <v>4</v>
      </c>
      <c r="I3" s="1431"/>
      <c r="J3" s="1431"/>
      <c r="K3" s="1431"/>
      <c r="L3" s="1431"/>
      <c r="M3" s="1431"/>
      <c r="N3" s="1432"/>
      <c r="O3" s="1436" t="s">
        <v>5</v>
      </c>
      <c r="P3" s="1437"/>
      <c r="Q3" s="1436" t="s">
        <v>6</v>
      </c>
      <c r="R3" s="1438"/>
      <c r="S3" s="1438"/>
      <c r="T3" s="1438"/>
      <c r="U3" s="1437"/>
      <c r="V3" s="1439" t="s">
        <v>7</v>
      </c>
      <c r="W3" s="1439" t="s">
        <v>8</v>
      </c>
    </row>
    <row r="4" spans="1:26" s="25" customFormat="1" ht="21" customHeight="1" x14ac:dyDescent="0.2">
      <c r="A4" s="1357"/>
      <c r="B4" s="22" t="s">
        <v>9</v>
      </c>
      <c r="C4" s="1421"/>
      <c r="D4" s="22" t="s">
        <v>10</v>
      </c>
      <c r="E4" s="1427"/>
      <c r="F4" s="1428"/>
      <c r="G4" s="1429"/>
      <c r="H4" s="1433"/>
      <c r="I4" s="1434"/>
      <c r="J4" s="1434"/>
      <c r="K4" s="1434"/>
      <c r="L4" s="1434"/>
      <c r="M4" s="1434"/>
      <c r="N4" s="1435"/>
      <c r="O4" s="1439" t="s">
        <v>11</v>
      </c>
      <c r="P4" s="1439" t="s">
        <v>12</v>
      </c>
      <c r="Q4" s="1439" t="s">
        <v>13</v>
      </c>
      <c r="R4" s="1430" t="s">
        <v>14</v>
      </c>
      <c r="S4" s="1432"/>
      <c r="T4" s="1430" t="s">
        <v>15</v>
      </c>
      <c r="U4" s="1432"/>
      <c r="V4" s="1440"/>
      <c r="W4" s="1440"/>
    </row>
    <row r="5" spans="1:26" s="25" customFormat="1" ht="18.75" customHeight="1" x14ac:dyDescent="0.2">
      <c r="A5" s="1357"/>
      <c r="B5" s="22" t="s">
        <v>16</v>
      </c>
      <c r="C5" s="1421"/>
      <c r="D5" s="22" t="s">
        <v>17</v>
      </c>
      <c r="E5" s="26" t="s">
        <v>18</v>
      </c>
      <c r="F5" s="1442" t="s">
        <v>19</v>
      </c>
      <c r="G5" s="1443"/>
      <c r="H5" s="1442" t="s">
        <v>69</v>
      </c>
      <c r="I5" s="1443"/>
      <c r="J5" s="1442" t="s">
        <v>70</v>
      </c>
      <c r="K5" s="1443"/>
      <c r="L5" s="1439" t="s">
        <v>20</v>
      </c>
      <c r="M5" s="1420" t="s">
        <v>21</v>
      </c>
      <c r="N5" s="1420" t="s">
        <v>22</v>
      </c>
      <c r="O5" s="1440"/>
      <c r="P5" s="1440"/>
      <c r="Q5" s="1440"/>
      <c r="R5" s="1433"/>
      <c r="S5" s="1435"/>
      <c r="T5" s="1433"/>
      <c r="U5" s="1435"/>
      <c r="V5" s="1440"/>
      <c r="W5" s="1440"/>
    </row>
    <row r="6" spans="1:26" s="106" customFormat="1" ht="18.75" customHeight="1" x14ac:dyDescent="0.2">
      <c r="A6" s="1357"/>
      <c r="B6" s="23" t="s">
        <v>23</v>
      </c>
      <c r="C6" s="1421"/>
      <c r="D6" s="23" t="s">
        <v>24</v>
      </c>
      <c r="E6" s="26" t="s">
        <v>78</v>
      </c>
      <c r="F6" s="1420" t="s">
        <v>25</v>
      </c>
      <c r="G6" s="1420" t="s">
        <v>68</v>
      </c>
      <c r="H6" s="1420" t="s">
        <v>68</v>
      </c>
      <c r="I6" s="1420" t="s">
        <v>74</v>
      </c>
      <c r="J6" s="1420" t="s">
        <v>68</v>
      </c>
      <c r="K6" s="1420" t="s">
        <v>74</v>
      </c>
      <c r="L6" s="1440"/>
      <c r="M6" s="1421"/>
      <c r="N6" s="1421"/>
      <c r="O6" s="1440"/>
      <c r="P6" s="1440"/>
      <c r="Q6" s="1440"/>
      <c r="R6" s="1420" t="s">
        <v>67</v>
      </c>
      <c r="S6" s="1420" t="s">
        <v>26</v>
      </c>
      <c r="T6" s="1420" t="s">
        <v>67</v>
      </c>
      <c r="U6" s="1420" t="s">
        <v>26</v>
      </c>
      <c r="V6" s="1440"/>
      <c r="W6" s="1440"/>
    </row>
    <row r="7" spans="1:26" s="106" customFormat="1" ht="55.5" customHeight="1" x14ac:dyDescent="0.2">
      <c r="A7" s="1358"/>
      <c r="B7" s="28" t="s">
        <v>27</v>
      </c>
      <c r="C7" s="1422"/>
      <c r="D7" s="28"/>
      <c r="E7" s="24"/>
      <c r="F7" s="1422"/>
      <c r="G7" s="1422"/>
      <c r="H7" s="1422"/>
      <c r="I7" s="1422"/>
      <c r="J7" s="1422"/>
      <c r="K7" s="1422"/>
      <c r="L7" s="1441"/>
      <c r="M7" s="1422"/>
      <c r="N7" s="1422"/>
      <c r="O7" s="1441"/>
      <c r="P7" s="1441"/>
      <c r="Q7" s="1441"/>
      <c r="R7" s="1422"/>
      <c r="S7" s="1422"/>
      <c r="T7" s="1422"/>
      <c r="U7" s="1422"/>
      <c r="V7" s="1441"/>
      <c r="W7" s="1441"/>
    </row>
    <row r="8" spans="1:26" s="106" customFormat="1" ht="20.25" customHeight="1" x14ac:dyDescent="0.2">
      <c r="A8" s="30" t="s">
        <v>46</v>
      </c>
      <c r="B8" s="30" t="s">
        <v>47</v>
      </c>
      <c r="C8" s="30" t="s">
        <v>48</v>
      </c>
      <c r="D8" s="30" t="s">
        <v>49</v>
      </c>
      <c r="E8" s="30" t="s">
        <v>50</v>
      </c>
      <c r="F8" s="30" t="s">
        <v>51</v>
      </c>
      <c r="G8" s="30" t="s">
        <v>52</v>
      </c>
      <c r="H8" s="30" t="s">
        <v>53</v>
      </c>
      <c r="I8" s="30" t="s">
        <v>54</v>
      </c>
      <c r="J8" s="30" t="s">
        <v>55</v>
      </c>
      <c r="K8" s="30" t="s">
        <v>56</v>
      </c>
      <c r="L8" s="30" t="s">
        <v>57</v>
      </c>
      <c r="M8" s="30" t="s">
        <v>58</v>
      </c>
      <c r="N8" s="30" t="s">
        <v>59</v>
      </c>
      <c r="O8" s="30" t="s">
        <v>60</v>
      </c>
      <c r="P8" s="30" t="s">
        <v>61</v>
      </c>
      <c r="Q8" s="30" t="s">
        <v>62</v>
      </c>
      <c r="R8" s="30" t="s">
        <v>63</v>
      </c>
      <c r="S8" s="30" t="s">
        <v>64</v>
      </c>
      <c r="T8" s="30" t="s">
        <v>65</v>
      </c>
      <c r="U8" s="30" t="s">
        <v>71</v>
      </c>
      <c r="V8" s="30" t="s">
        <v>72</v>
      </c>
      <c r="W8" s="30" t="s">
        <v>73</v>
      </c>
    </row>
    <row r="9" spans="1:26" s="25" customFormat="1" ht="24" customHeight="1" x14ac:dyDescent="0.2">
      <c r="A9" s="168" t="s">
        <v>42</v>
      </c>
      <c r="B9" s="301">
        <v>90</v>
      </c>
      <c r="C9" s="33">
        <v>90</v>
      </c>
      <c r="D9" s="124" t="s">
        <v>101</v>
      </c>
      <c r="E9" s="300">
        <v>16</v>
      </c>
      <c r="F9" s="122" t="s">
        <v>86</v>
      </c>
      <c r="G9" s="122" t="s">
        <v>86</v>
      </c>
      <c r="H9" s="122" t="s">
        <v>86</v>
      </c>
      <c r="I9" s="122" t="s">
        <v>86</v>
      </c>
      <c r="J9" s="122" t="s">
        <v>86</v>
      </c>
      <c r="K9" s="122" t="s">
        <v>86</v>
      </c>
      <c r="L9" s="122" t="s">
        <v>86</v>
      </c>
      <c r="M9" s="122" t="s">
        <v>86</v>
      </c>
      <c r="N9" s="122" t="s">
        <v>86</v>
      </c>
      <c r="O9" s="301">
        <v>360</v>
      </c>
      <c r="P9" s="124" t="s">
        <v>84</v>
      </c>
      <c r="Q9" s="294">
        <v>360</v>
      </c>
      <c r="R9" s="32" t="s">
        <v>369</v>
      </c>
      <c r="S9" s="300">
        <v>360</v>
      </c>
      <c r="T9" s="124" t="s">
        <v>83</v>
      </c>
      <c r="U9" s="124" t="s">
        <v>83</v>
      </c>
      <c r="V9" s="32" t="s">
        <v>87</v>
      </c>
      <c r="W9" s="32" t="s">
        <v>88</v>
      </c>
    </row>
    <row r="10" spans="1:26" s="106" customFormat="1" x14ac:dyDescent="0.2">
      <c r="A10" s="545" t="s">
        <v>43</v>
      </c>
      <c r="B10" s="656">
        <v>35</v>
      </c>
      <c r="C10" s="656">
        <v>35</v>
      </c>
      <c r="D10" s="121" t="s">
        <v>112</v>
      </c>
      <c r="E10" s="122">
        <v>30</v>
      </c>
      <c r="F10" s="122" t="s">
        <v>86</v>
      </c>
      <c r="G10" s="122" t="s">
        <v>86</v>
      </c>
      <c r="H10" s="122" t="s">
        <v>86</v>
      </c>
      <c r="I10" s="122" t="s">
        <v>86</v>
      </c>
      <c r="J10" s="122" t="s">
        <v>86</v>
      </c>
      <c r="K10" s="122" t="s">
        <v>86</v>
      </c>
      <c r="L10" s="33" t="s">
        <v>86</v>
      </c>
      <c r="M10" s="33" t="s">
        <v>86</v>
      </c>
      <c r="N10" s="123" t="s">
        <v>86</v>
      </c>
      <c r="O10" s="735">
        <v>87.5</v>
      </c>
      <c r="P10" s="33" t="s">
        <v>84</v>
      </c>
      <c r="Q10" s="738">
        <v>87.5</v>
      </c>
      <c r="R10" s="32" t="s">
        <v>370</v>
      </c>
      <c r="S10" s="735">
        <v>87.5</v>
      </c>
      <c r="T10" s="124" t="s">
        <v>83</v>
      </c>
      <c r="U10" s="124" t="s">
        <v>83</v>
      </c>
      <c r="V10" s="124" t="s">
        <v>83</v>
      </c>
      <c r="W10" s="124" t="s">
        <v>83</v>
      </c>
    </row>
    <row r="11" spans="1:26" s="106" customFormat="1" ht="37.5" x14ac:dyDescent="0.2">
      <c r="A11" s="168" t="s">
        <v>29</v>
      </c>
      <c r="B11" s="577">
        <v>285</v>
      </c>
      <c r="C11" s="122">
        <v>285</v>
      </c>
      <c r="D11" s="122" t="s">
        <v>119</v>
      </c>
      <c r="E11" s="14">
        <v>50</v>
      </c>
      <c r="F11" s="122" t="s">
        <v>86</v>
      </c>
      <c r="G11" s="122" t="s">
        <v>86</v>
      </c>
      <c r="H11" s="122" t="s">
        <v>86</v>
      </c>
      <c r="I11" s="122" t="s">
        <v>86</v>
      </c>
      <c r="J11" s="122">
        <v>50</v>
      </c>
      <c r="K11" s="122">
        <v>428</v>
      </c>
      <c r="L11" s="33" t="s">
        <v>86</v>
      </c>
      <c r="M11" s="33" t="s">
        <v>86</v>
      </c>
      <c r="N11" s="33" t="s">
        <v>86</v>
      </c>
      <c r="O11" s="301">
        <v>428</v>
      </c>
      <c r="P11" s="33" t="s">
        <v>84</v>
      </c>
      <c r="Q11" s="115">
        <v>428</v>
      </c>
      <c r="R11" s="32" t="s">
        <v>371</v>
      </c>
      <c r="S11" s="301">
        <v>428</v>
      </c>
      <c r="T11" s="124" t="s">
        <v>83</v>
      </c>
      <c r="U11" s="124" t="s">
        <v>83</v>
      </c>
      <c r="V11" s="605" t="s">
        <v>130</v>
      </c>
      <c r="W11" s="38" t="s">
        <v>104</v>
      </c>
    </row>
    <row r="12" spans="1:26" s="106" customFormat="1" ht="21.75" customHeight="1" x14ac:dyDescent="0.3">
      <c r="A12" s="96" t="s">
        <v>30</v>
      </c>
      <c r="B12" s="122" t="s">
        <v>86</v>
      </c>
      <c r="C12" s="122" t="s">
        <v>86</v>
      </c>
      <c r="D12" s="122" t="s">
        <v>86</v>
      </c>
      <c r="E12" s="122" t="s">
        <v>86</v>
      </c>
      <c r="F12" s="122" t="s">
        <v>86</v>
      </c>
      <c r="G12" s="122" t="s">
        <v>86</v>
      </c>
      <c r="H12" s="122" t="s">
        <v>86</v>
      </c>
      <c r="I12" s="122" t="s">
        <v>86</v>
      </c>
      <c r="J12" s="122" t="s">
        <v>86</v>
      </c>
      <c r="K12" s="122" t="s">
        <v>86</v>
      </c>
      <c r="L12" s="122" t="s">
        <v>86</v>
      </c>
      <c r="M12" s="122" t="s">
        <v>86</v>
      </c>
      <c r="N12" s="122" t="s">
        <v>86</v>
      </c>
      <c r="O12" s="577" t="s">
        <v>86</v>
      </c>
      <c r="P12" s="14" t="s">
        <v>86</v>
      </c>
      <c r="Q12" s="585"/>
      <c r="R12" s="547"/>
      <c r="S12" s="287"/>
      <c r="T12" s="124" t="s">
        <v>83</v>
      </c>
      <c r="U12" s="124" t="s">
        <v>83</v>
      </c>
      <c r="V12" s="124" t="s">
        <v>83</v>
      </c>
      <c r="W12" s="124" t="s">
        <v>83</v>
      </c>
    </row>
    <row r="13" spans="1:26" s="106" customFormat="1" ht="39.75" customHeight="1" x14ac:dyDescent="0.2">
      <c r="A13" s="129" t="s">
        <v>31</v>
      </c>
      <c r="B13" s="128">
        <v>1217</v>
      </c>
      <c r="C13" s="128">
        <v>1217</v>
      </c>
      <c r="D13" s="128" t="s">
        <v>119</v>
      </c>
      <c r="E13" s="128">
        <v>153</v>
      </c>
      <c r="F13" s="128" t="s">
        <v>83</v>
      </c>
      <c r="G13" s="128" t="s">
        <v>83</v>
      </c>
      <c r="H13" s="128" t="s">
        <v>83</v>
      </c>
      <c r="I13" s="128" t="s">
        <v>83</v>
      </c>
      <c r="J13" s="128">
        <v>153</v>
      </c>
      <c r="K13" s="128">
        <v>3651</v>
      </c>
      <c r="L13" s="128" t="s">
        <v>83</v>
      </c>
      <c r="M13" s="128" t="s">
        <v>83</v>
      </c>
      <c r="N13" s="748" t="s">
        <v>83</v>
      </c>
      <c r="O13" s="554">
        <v>3651</v>
      </c>
      <c r="P13" s="130" t="s">
        <v>84</v>
      </c>
      <c r="Q13" s="248">
        <v>3651</v>
      </c>
      <c r="R13" s="849" t="s">
        <v>372</v>
      </c>
      <c r="S13" s="850">
        <v>3651</v>
      </c>
      <c r="T13" s="667" t="s">
        <v>83</v>
      </c>
      <c r="U13" s="667" t="s">
        <v>83</v>
      </c>
      <c r="V13" s="89" t="s">
        <v>130</v>
      </c>
      <c r="W13" s="129" t="s">
        <v>104</v>
      </c>
    </row>
    <row r="14" spans="1:26" s="270" customFormat="1" x14ac:dyDescent="0.3">
      <c r="A14" s="547" t="s">
        <v>28</v>
      </c>
      <c r="B14" s="114">
        <v>30</v>
      </c>
      <c r="C14" s="114">
        <v>30</v>
      </c>
      <c r="D14" s="114" t="s">
        <v>147</v>
      </c>
      <c r="E14" s="114">
        <v>15</v>
      </c>
      <c r="F14" s="122" t="s">
        <v>86</v>
      </c>
      <c r="G14" s="122" t="s">
        <v>86</v>
      </c>
      <c r="H14" s="122" t="s">
        <v>86</v>
      </c>
      <c r="I14" s="122" t="s">
        <v>86</v>
      </c>
      <c r="J14" s="114">
        <v>15</v>
      </c>
      <c r="K14" s="114">
        <v>30</v>
      </c>
      <c r="L14" s="122" t="s">
        <v>86</v>
      </c>
      <c r="M14" s="122" t="s">
        <v>86</v>
      </c>
      <c r="N14" s="122" t="s">
        <v>86</v>
      </c>
      <c r="O14" s="585">
        <v>71.7</v>
      </c>
      <c r="P14" s="114" t="s">
        <v>84</v>
      </c>
      <c r="Q14" s="579">
        <v>144</v>
      </c>
      <c r="R14" s="628" t="s">
        <v>418</v>
      </c>
      <c r="S14" s="250">
        <v>144</v>
      </c>
      <c r="T14" s="124" t="s">
        <v>83</v>
      </c>
      <c r="U14" s="124" t="s">
        <v>83</v>
      </c>
      <c r="V14" s="124" t="s">
        <v>83</v>
      </c>
      <c r="W14" s="124" t="s">
        <v>83</v>
      </c>
    </row>
    <row r="15" spans="1:26" s="106" customFormat="1" x14ac:dyDescent="0.3">
      <c r="A15" s="546" t="s">
        <v>32</v>
      </c>
      <c r="B15" s="122" t="s">
        <v>86</v>
      </c>
      <c r="C15" s="122" t="s">
        <v>86</v>
      </c>
      <c r="D15" s="122" t="s">
        <v>86</v>
      </c>
      <c r="E15" s="122" t="s">
        <v>86</v>
      </c>
      <c r="F15" s="122" t="s">
        <v>86</v>
      </c>
      <c r="G15" s="122" t="s">
        <v>86</v>
      </c>
      <c r="H15" s="122" t="s">
        <v>86</v>
      </c>
      <c r="I15" s="122" t="s">
        <v>86</v>
      </c>
      <c r="J15" s="122" t="s">
        <v>86</v>
      </c>
      <c r="K15" s="122" t="s">
        <v>86</v>
      </c>
      <c r="L15" s="122" t="s">
        <v>86</v>
      </c>
      <c r="M15" s="122" t="s">
        <v>86</v>
      </c>
      <c r="N15" s="122" t="s">
        <v>86</v>
      </c>
      <c r="O15" s="122" t="s">
        <v>86</v>
      </c>
      <c r="P15" s="14" t="s">
        <v>86</v>
      </c>
      <c r="Q15" s="122" t="s">
        <v>86</v>
      </c>
      <c r="R15" s="122" t="s">
        <v>86</v>
      </c>
      <c r="S15" s="122" t="s">
        <v>86</v>
      </c>
      <c r="T15" s="124" t="s">
        <v>83</v>
      </c>
      <c r="U15" s="124" t="s">
        <v>83</v>
      </c>
      <c r="V15" s="124" t="s">
        <v>83</v>
      </c>
      <c r="W15" s="124" t="s">
        <v>83</v>
      </c>
    </row>
    <row r="16" spans="1:26" s="106" customFormat="1" x14ac:dyDescent="0.3">
      <c r="A16" s="546" t="s">
        <v>28</v>
      </c>
      <c r="B16" s="122" t="s">
        <v>86</v>
      </c>
      <c r="C16" s="122" t="s">
        <v>86</v>
      </c>
      <c r="D16" s="122" t="s">
        <v>86</v>
      </c>
      <c r="E16" s="122" t="s">
        <v>86</v>
      </c>
      <c r="F16" s="122" t="s">
        <v>86</v>
      </c>
      <c r="G16" s="122" t="s">
        <v>86</v>
      </c>
      <c r="H16" s="122" t="s">
        <v>86</v>
      </c>
      <c r="I16" s="122" t="s">
        <v>86</v>
      </c>
      <c r="J16" s="122" t="s">
        <v>86</v>
      </c>
      <c r="K16" s="122" t="s">
        <v>86</v>
      </c>
      <c r="L16" s="122" t="s">
        <v>86</v>
      </c>
      <c r="M16" s="122" t="s">
        <v>86</v>
      </c>
      <c r="N16" s="122" t="s">
        <v>86</v>
      </c>
      <c r="O16" s="122" t="s">
        <v>86</v>
      </c>
      <c r="P16" s="14" t="s">
        <v>86</v>
      </c>
      <c r="Q16" s="122" t="s">
        <v>86</v>
      </c>
      <c r="R16" s="122" t="s">
        <v>86</v>
      </c>
      <c r="S16" s="122" t="s">
        <v>86</v>
      </c>
      <c r="T16" s="124" t="s">
        <v>83</v>
      </c>
      <c r="U16" s="124" t="s">
        <v>83</v>
      </c>
      <c r="V16" s="124" t="s">
        <v>83</v>
      </c>
      <c r="W16" s="124" t="s">
        <v>83</v>
      </c>
    </row>
    <row r="17" spans="1:26" s="106" customFormat="1" x14ac:dyDescent="0.3">
      <c r="A17" s="546" t="s">
        <v>33</v>
      </c>
      <c r="B17" s="567">
        <v>30</v>
      </c>
      <c r="C17" s="567">
        <v>30</v>
      </c>
      <c r="D17" s="95" t="s">
        <v>156</v>
      </c>
      <c r="E17" s="14">
        <v>10</v>
      </c>
      <c r="F17" s="122" t="s">
        <v>86</v>
      </c>
      <c r="G17" s="122" t="s">
        <v>86</v>
      </c>
      <c r="H17" s="122" t="s">
        <v>86</v>
      </c>
      <c r="I17" s="122" t="s">
        <v>86</v>
      </c>
      <c r="J17" s="14">
        <v>20</v>
      </c>
      <c r="K17" s="14">
        <v>23</v>
      </c>
      <c r="L17" s="122" t="s">
        <v>86</v>
      </c>
      <c r="M17" s="122" t="s">
        <v>86</v>
      </c>
      <c r="N17" s="122" t="s">
        <v>86</v>
      </c>
      <c r="O17" s="658">
        <v>23</v>
      </c>
      <c r="P17" s="14" t="s">
        <v>84</v>
      </c>
      <c r="Q17" s="585">
        <v>23</v>
      </c>
      <c r="R17" s="96" t="s">
        <v>419</v>
      </c>
      <c r="S17" s="14">
        <v>23</v>
      </c>
      <c r="T17" s="124" t="s">
        <v>83</v>
      </c>
      <c r="U17" s="124" t="s">
        <v>83</v>
      </c>
      <c r="V17" s="124" t="s">
        <v>83</v>
      </c>
      <c r="W17" s="96" t="s">
        <v>87</v>
      </c>
    </row>
    <row r="18" spans="1:26" s="106" customFormat="1" x14ac:dyDescent="0.3">
      <c r="A18" s="546" t="s">
        <v>34</v>
      </c>
      <c r="B18" s="567">
        <v>22</v>
      </c>
      <c r="C18" s="567">
        <v>22</v>
      </c>
      <c r="D18" s="95" t="s">
        <v>160</v>
      </c>
      <c r="E18" s="14">
        <v>10</v>
      </c>
      <c r="F18" s="122" t="s">
        <v>86</v>
      </c>
      <c r="G18" s="122" t="s">
        <v>86</v>
      </c>
      <c r="H18" s="122" t="s">
        <v>86</v>
      </c>
      <c r="I18" s="122" t="s">
        <v>86</v>
      </c>
      <c r="J18" s="14" t="s">
        <v>161</v>
      </c>
      <c r="K18" s="14" t="s">
        <v>161</v>
      </c>
      <c r="L18" s="122" t="s">
        <v>86</v>
      </c>
      <c r="M18" s="122" t="s">
        <v>86</v>
      </c>
      <c r="N18" s="122" t="s">
        <v>86</v>
      </c>
      <c r="O18" s="581">
        <v>27.5</v>
      </c>
      <c r="P18" s="14" t="s">
        <v>84</v>
      </c>
      <c r="Q18" s="579">
        <v>28</v>
      </c>
      <c r="R18" s="96" t="s">
        <v>336</v>
      </c>
      <c r="S18" s="14">
        <v>27.5</v>
      </c>
      <c r="T18" s="124" t="s">
        <v>83</v>
      </c>
      <c r="U18" s="124" t="s">
        <v>83</v>
      </c>
      <c r="V18" s="124" t="s">
        <v>83</v>
      </c>
      <c r="W18" s="124" t="s">
        <v>83</v>
      </c>
    </row>
    <row r="19" spans="1:26" s="106" customFormat="1" x14ac:dyDescent="0.3">
      <c r="A19" s="546" t="s">
        <v>35</v>
      </c>
      <c r="B19" s="122" t="s">
        <v>86</v>
      </c>
      <c r="C19" s="122" t="s">
        <v>86</v>
      </c>
      <c r="D19" s="122" t="s">
        <v>86</v>
      </c>
      <c r="E19" s="122" t="s">
        <v>86</v>
      </c>
      <c r="F19" s="122" t="s">
        <v>86</v>
      </c>
      <c r="G19" s="122" t="s">
        <v>86</v>
      </c>
      <c r="H19" s="122" t="s">
        <v>86</v>
      </c>
      <c r="I19" s="122" t="s">
        <v>86</v>
      </c>
      <c r="J19" s="14" t="s">
        <v>161</v>
      </c>
      <c r="K19" s="14" t="s">
        <v>161</v>
      </c>
      <c r="L19" s="122" t="s">
        <v>86</v>
      </c>
      <c r="M19" s="122" t="s">
        <v>86</v>
      </c>
      <c r="N19" s="122" t="s">
        <v>86</v>
      </c>
      <c r="O19" s="122" t="s">
        <v>86</v>
      </c>
      <c r="P19" s="14" t="s">
        <v>86</v>
      </c>
      <c r="Q19" s="122" t="s">
        <v>86</v>
      </c>
      <c r="R19" s="122" t="s">
        <v>86</v>
      </c>
      <c r="S19" s="122" t="s">
        <v>86</v>
      </c>
      <c r="T19" s="124" t="s">
        <v>83</v>
      </c>
      <c r="U19" s="124" t="s">
        <v>83</v>
      </c>
      <c r="V19" s="124" t="s">
        <v>83</v>
      </c>
      <c r="W19" s="124" t="s">
        <v>83</v>
      </c>
    </row>
    <row r="20" spans="1:26" s="106" customFormat="1" x14ac:dyDescent="0.3">
      <c r="A20" s="546" t="s">
        <v>36</v>
      </c>
      <c r="B20" s="122" t="s">
        <v>86</v>
      </c>
      <c r="C20" s="122" t="s">
        <v>86</v>
      </c>
      <c r="D20" s="122" t="s">
        <v>86</v>
      </c>
      <c r="E20" s="122" t="s">
        <v>86</v>
      </c>
      <c r="F20" s="122" t="s">
        <v>86</v>
      </c>
      <c r="G20" s="122" t="s">
        <v>86</v>
      </c>
      <c r="H20" s="122" t="s">
        <v>86</v>
      </c>
      <c r="I20" s="122" t="s">
        <v>86</v>
      </c>
      <c r="J20" s="14" t="s">
        <v>161</v>
      </c>
      <c r="K20" s="14" t="s">
        <v>161</v>
      </c>
      <c r="L20" s="122" t="s">
        <v>86</v>
      </c>
      <c r="M20" s="122" t="s">
        <v>86</v>
      </c>
      <c r="N20" s="122" t="s">
        <v>86</v>
      </c>
      <c r="O20" s="122" t="s">
        <v>86</v>
      </c>
      <c r="P20" s="14" t="s">
        <v>86</v>
      </c>
      <c r="Q20" s="122" t="s">
        <v>86</v>
      </c>
      <c r="R20" s="122" t="s">
        <v>86</v>
      </c>
      <c r="S20" s="122" t="s">
        <v>86</v>
      </c>
      <c r="T20" s="124" t="s">
        <v>83</v>
      </c>
      <c r="U20" s="124" t="s">
        <v>83</v>
      </c>
      <c r="V20" s="124" t="s">
        <v>83</v>
      </c>
      <c r="W20" s="124" t="s">
        <v>83</v>
      </c>
    </row>
    <row r="21" spans="1:26" s="106" customFormat="1" ht="24" customHeight="1" x14ac:dyDescent="0.3">
      <c r="A21" s="546" t="s">
        <v>37</v>
      </c>
      <c r="B21" s="122" t="s">
        <v>86</v>
      </c>
      <c r="C21" s="122" t="s">
        <v>86</v>
      </c>
      <c r="D21" s="122" t="s">
        <v>86</v>
      </c>
      <c r="E21" s="122" t="s">
        <v>86</v>
      </c>
      <c r="F21" s="122" t="s">
        <v>86</v>
      </c>
      <c r="G21" s="122" t="s">
        <v>86</v>
      </c>
      <c r="H21" s="122" t="s">
        <v>86</v>
      </c>
      <c r="I21" s="122" t="s">
        <v>86</v>
      </c>
      <c r="J21" s="14" t="s">
        <v>161</v>
      </c>
      <c r="K21" s="14" t="s">
        <v>161</v>
      </c>
      <c r="L21" s="122" t="s">
        <v>86</v>
      </c>
      <c r="M21" s="122" t="s">
        <v>86</v>
      </c>
      <c r="N21" s="122" t="s">
        <v>86</v>
      </c>
      <c r="O21" s="122" t="s">
        <v>86</v>
      </c>
      <c r="P21" s="14" t="s">
        <v>86</v>
      </c>
      <c r="Q21" s="122" t="s">
        <v>86</v>
      </c>
      <c r="R21" s="122" t="s">
        <v>86</v>
      </c>
      <c r="S21" s="122" t="s">
        <v>86</v>
      </c>
      <c r="T21" s="124" t="s">
        <v>83</v>
      </c>
      <c r="U21" s="124" t="s">
        <v>83</v>
      </c>
      <c r="V21" s="124" t="s">
        <v>83</v>
      </c>
      <c r="W21" s="124" t="s">
        <v>83</v>
      </c>
    </row>
    <row r="22" spans="1:26" ht="18.75" customHeight="1" x14ac:dyDescent="0.3">
      <c r="A22" s="535" t="s">
        <v>38</v>
      </c>
      <c r="B22" s="570">
        <v>379</v>
      </c>
      <c r="C22" s="570">
        <v>379</v>
      </c>
      <c r="D22" s="151" t="s">
        <v>101</v>
      </c>
      <c r="E22" s="138">
        <v>257</v>
      </c>
      <c r="F22" s="122" t="s">
        <v>86</v>
      </c>
      <c r="G22" s="641" t="s">
        <v>86</v>
      </c>
      <c r="H22" s="641" t="s">
        <v>86</v>
      </c>
      <c r="I22" s="641" t="s">
        <v>86</v>
      </c>
      <c r="J22" s="14" t="s">
        <v>161</v>
      </c>
      <c r="K22" s="14" t="s">
        <v>161</v>
      </c>
      <c r="L22" s="641" t="s">
        <v>86</v>
      </c>
      <c r="M22" s="641" t="s">
        <v>86</v>
      </c>
      <c r="N22" s="641" t="s">
        <v>86</v>
      </c>
      <c r="O22" s="580">
        <v>454.8</v>
      </c>
      <c r="P22" s="138" t="s">
        <v>84</v>
      </c>
      <c r="Q22" s="587">
        <v>455</v>
      </c>
      <c r="R22" s="559" t="s">
        <v>348</v>
      </c>
      <c r="S22" s="154">
        <v>455</v>
      </c>
      <c r="T22" s="124" t="s">
        <v>83</v>
      </c>
      <c r="U22" s="124" t="s">
        <v>83</v>
      </c>
      <c r="V22" s="124" t="s">
        <v>83</v>
      </c>
      <c r="W22" s="124" t="s">
        <v>83</v>
      </c>
      <c r="X22" s="106"/>
      <c r="Y22" s="106"/>
      <c r="Z22" s="106"/>
    </row>
    <row r="23" spans="1:26" s="270" customFormat="1" ht="81" customHeight="1" x14ac:dyDescent="0.2">
      <c r="A23" s="564" t="s">
        <v>39</v>
      </c>
      <c r="B23" s="564">
        <v>200</v>
      </c>
      <c r="C23" s="564">
        <v>200</v>
      </c>
      <c r="D23" s="132" t="s">
        <v>178</v>
      </c>
      <c r="E23" s="248">
        <v>5</v>
      </c>
      <c r="F23" s="640" t="s">
        <v>86</v>
      </c>
      <c r="G23" s="641" t="s">
        <v>86</v>
      </c>
      <c r="H23" s="641" t="s">
        <v>86</v>
      </c>
      <c r="I23" s="641" t="s">
        <v>86</v>
      </c>
      <c r="J23" s="248">
        <v>5</v>
      </c>
      <c r="K23" s="248">
        <v>345</v>
      </c>
      <c r="L23" s="641" t="s">
        <v>86</v>
      </c>
      <c r="M23" s="641" t="s">
        <v>86</v>
      </c>
      <c r="N23" s="641" t="s">
        <v>86</v>
      </c>
      <c r="O23" s="141">
        <v>345</v>
      </c>
      <c r="P23" s="289" t="s">
        <v>84</v>
      </c>
      <c r="Q23" s="248">
        <v>345</v>
      </c>
      <c r="R23" s="248" t="s">
        <v>420</v>
      </c>
      <c r="S23" s="248">
        <v>345</v>
      </c>
      <c r="T23" s="668" t="s">
        <v>83</v>
      </c>
      <c r="U23" s="668" t="s">
        <v>83</v>
      </c>
      <c r="V23" s="258" t="s">
        <v>375</v>
      </c>
      <c r="W23" s="258" t="s">
        <v>376</v>
      </c>
    </row>
    <row r="24" spans="1:26" s="106" customFormat="1" x14ac:dyDescent="0.3">
      <c r="A24" s="663" t="s">
        <v>44</v>
      </c>
      <c r="B24" s="672">
        <v>78</v>
      </c>
      <c r="C24" s="672">
        <v>78</v>
      </c>
      <c r="D24" s="309" t="s">
        <v>156</v>
      </c>
      <c r="E24" s="308">
        <v>80</v>
      </c>
      <c r="F24" s="308" t="s">
        <v>83</v>
      </c>
      <c r="G24" s="308" t="s">
        <v>83</v>
      </c>
      <c r="H24" s="308" t="s">
        <v>83</v>
      </c>
      <c r="I24" s="308" t="s">
        <v>83</v>
      </c>
      <c r="J24" s="308" t="s">
        <v>83</v>
      </c>
      <c r="K24" s="308" t="s">
        <v>83</v>
      </c>
      <c r="L24" s="308" t="s">
        <v>83</v>
      </c>
      <c r="M24" s="308" t="s">
        <v>83</v>
      </c>
      <c r="N24" s="308" t="s">
        <v>83</v>
      </c>
      <c r="O24" s="308">
        <v>145</v>
      </c>
      <c r="P24" s="308" t="s">
        <v>84</v>
      </c>
      <c r="Q24" s="664">
        <v>145</v>
      </c>
      <c r="R24" s="665" t="s">
        <v>421</v>
      </c>
      <c r="S24" s="664">
        <v>145</v>
      </c>
      <c r="T24" s="124" t="s">
        <v>83</v>
      </c>
      <c r="U24" s="124" t="s">
        <v>83</v>
      </c>
      <c r="V24" s="124" t="s">
        <v>83</v>
      </c>
      <c r="W24" s="124" t="s">
        <v>83</v>
      </c>
      <c r="X24" s="310"/>
      <c r="Y24" s="310"/>
      <c r="Z24" s="310"/>
    </row>
    <row r="25" spans="1:26" s="106" customFormat="1" x14ac:dyDescent="0.3">
      <c r="A25" s="612" t="s">
        <v>40</v>
      </c>
      <c r="B25" s="308" t="s">
        <v>83</v>
      </c>
      <c r="C25" s="308" t="s">
        <v>83</v>
      </c>
      <c r="D25" s="308" t="s">
        <v>83</v>
      </c>
      <c r="E25" s="308" t="s">
        <v>83</v>
      </c>
      <c r="F25" s="308" t="s">
        <v>83</v>
      </c>
      <c r="G25" s="308" t="s">
        <v>83</v>
      </c>
      <c r="H25" s="308" t="s">
        <v>83</v>
      </c>
      <c r="I25" s="308" t="s">
        <v>83</v>
      </c>
      <c r="J25" s="308" t="s">
        <v>83</v>
      </c>
      <c r="K25" s="666" t="s">
        <v>83</v>
      </c>
      <c r="L25" s="666" t="s">
        <v>83</v>
      </c>
      <c r="M25" s="666" t="s">
        <v>83</v>
      </c>
      <c r="N25" s="666" t="s">
        <v>83</v>
      </c>
      <c r="O25" s="666" t="s">
        <v>83</v>
      </c>
      <c r="P25" s="14" t="s">
        <v>86</v>
      </c>
      <c r="Q25" s="308" t="s">
        <v>83</v>
      </c>
      <c r="R25" s="308" t="s">
        <v>83</v>
      </c>
      <c r="S25" s="666" t="s">
        <v>83</v>
      </c>
      <c r="T25" s="552" t="s">
        <v>83</v>
      </c>
      <c r="U25" s="552" t="s">
        <v>83</v>
      </c>
      <c r="V25" s="552" t="s">
        <v>83</v>
      </c>
      <c r="W25" s="124" t="s">
        <v>83</v>
      </c>
    </row>
    <row r="26" spans="1:26" s="106" customFormat="1" x14ac:dyDescent="0.3">
      <c r="A26" s="531" t="s">
        <v>41</v>
      </c>
      <c r="B26" s="530">
        <f>SUM(B9:B25)</f>
        <v>2366</v>
      </c>
      <c r="C26" s="530">
        <f>SUM(C9:C25)</f>
        <v>2366</v>
      </c>
      <c r="D26" s="531"/>
      <c r="E26" s="530">
        <f t="shared" ref="E26:K26" si="0">SUM(E9:E25)</f>
        <v>626</v>
      </c>
      <c r="F26" s="530">
        <f t="shared" si="0"/>
        <v>0</v>
      </c>
      <c r="G26" s="530">
        <f t="shared" si="0"/>
        <v>0</v>
      </c>
      <c r="H26" s="530">
        <f t="shared" si="0"/>
        <v>0</v>
      </c>
      <c r="I26" s="530">
        <f t="shared" si="0"/>
        <v>0</v>
      </c>
      <c r="J26" s="530">
        <f t="shared" si="0"/>
        <v>243</v>
      </c>
      <c r="K26" s="530">
        <f t="shared" si="0"/>
        <v>4477</v>
      </c>
      <c r="L26" s="669" t="s">
        <v>83</v>
      </c>
      <c r="M26" s="669" t="s">
        <v>83</v>
      </c>
      <c r="N26" s="669" t="s">
        <v>83</v>
      </c>
      <c r="O26" s="530">
        <f t="shared" ref="O26:S26" si="1">SUM(O9:O25)</f>
        <v>5593.5</v>
      </c>
      <c r="P26" s="367" t="s">
        <v>84</v>
      </c>
      <c r="Q26" s="670">
        <f t="shared" si="1"/>
        <v>5666.5</v>
      </c>
      <c r="R26" s="529"/>
      <c r="S26" s="530">
        <f t="shared" si="1"/>
        <v>5666</v>
      </c>
      <c r="T26" s="671" t="s">
        <v>83</v>
      </c>
      <c r="U26" s="671" t="s">
        <v>83</v>
      </c>
      <c r="V26" s="671" t="s">
        <v>83</v>
      </c>
      <c r="W26" s="671" t="s">
        <v>83</v>
      </c>
    </row>
    <row r="27" spans="1:26" s="106" customFormat="1" x14ac:dyDescent="0.3">
      <c r="A27" s="292" t="s">
        <v>66</v>
      </c>
      <c r="B27" s="266"/>
      <c r="C27" s="266"/>
      <c r="D27" s="266"/>
      <c r="E27" s="77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7"/>
      <c r="Q27" s="78"/>
      <c r="R27" s="273"/>
      <c r="S27" s="293"/>
      <c r="T27" s="73"/>
      <c r="U27" s="73"/>
      <c r="V27" s="80"/>
      <c r="W27" s="81"/>
    </row>
    <row r="28" spans="1:26" s="106" customFormat="1" x14ac:dyDescent="0.3">
      <c r="A28" s="286" t="s">
        <v>76</v>
      </c>
      <c r="B28" s="266"/>
      <c r="C28" s="266"/>
      <c r="D28" s="266"/>
      <c r="E28" s="77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7"/>
      <c r="Q28" s="78"/>
      <c r="R28" s="273"/>
      <c r="S28" s="293"/>
      <c r="T28" s="73"/>
      <c r="U28" s="73"/>
      <c r="V28" s="80"/>
      <c r="W28" s="81"/>
    </row>
    <row r="29" spans="1:26" s="106" customFormat="1" x14ac:dyDescent="0.3">
      <c r="A29" s="1345" t="s">
        <v>77</v>
      </c>
      <c r="B29" s="1345"/>
      <c r="C29" s="1345"/>
      <c r="D29" s="1345"/>
      <c r="E29" s="1345"/>
      <c r="F29" s="1345"/>
      <c r="G29" s="1345"/>
      <c r="H29" s="1345"/>
      <c r="I29" s="1345"/>
      <c r="J29" s="1345"/>
      <c r="K29" s="1345"/>
      <c r="L29" s="1345"/>
      <c r="M29" s="1345"/>
      <c r="N29" s="1345"/>
      <c r="O29" s="1345"/>
      <c r="P29" s="1345"/>
      <c r="Q29" s="1345"/>
      <c r="R29" s="1345"/>
      <c r="S29" s="1345"/>
      <c r="T29" s="1345"/>
      <c r="U29" s="1345"/>
      <c r="V29" s="1345"/>
      <c r="W29" s="1345"/>
    </row>
    <row r="30" spans="1:26" s="106" customFormat="1" x14ac:dyDescent="0.3">
      <c r="A30" s="1345" t="s">
        <v>75</v>
      </c>
      <c r="B30" s="1345"/>
      <c r="C30" s="1345"/>
      <c r="D30" s="1345"/>
      <c r="E30" s="1345"/>
      <c r="F30" s="1345"/>
      <c r="G30" s="1345"/>
      <c r="H30" s="1345"/>
      <c r="I30" s="1345"/>
      <c r="J30" s="1345"/>
      <c r="K30" s="1345"/>
      <c r="L30" s="1345"/>
      <c r="M30" s="1345"/>
      <c r="N30" s="1345"/>
      <c r="O30" s="1345"/>
      <c r="P30" s="1345"/>
      <c r="Q30" s="1345"/>
      <c r="R30" s="1345"/>
      <c r="S30" s="1345"/>
      <c r="T30" s="1345"/>
      <c r="U30" s="1345"/>
      <c r="V30" s="1345"/>
      <c r="W30" s="1345"/>
    </row>
    <row r="31" spans="1:26" s="106" customFormat="1" x14ac:dyDescent="0.2">
      <c r="E31" s="275"/>
      <c r="F31" s="275"/>
      <c r="G31" s="275"/>
      <c r="H31" s="275"/>
      <c r="I31" s="275"/>
      <c r="J31" s="275"/>
      <c r="K31" s="275"/>
      <c r="L31" s="276"/>
      <c r="M31" s="276"/>
      <c r="N31" s="276"/>
    </row>
    <row r="32" spans="1:26" s="106" customFormat="1" x14ac:dyDescent="0.2">
      <c r="E32" s="275"/>
      <c r="F32" s="275"/>
      <c r="G32" s="275"/>
      <c r="H32" s="275"/>
      <c r="I32" s="275"/>
      <c r="J32" s="275"/>
      <c r="K32" s="275"/>
      <c r="L32" s="276"/>
      <c r="M32" s="276"/>
      <c r="N32" s="276"/>
    </row>
    <row r="33" spans="5:23" s="106" customFormat="1" x14ac:dyDescent="0.2">
      <c r="E33" s="275"/>
      <c r="F33" s="275"/>
      <c r="G33" s="275"/>
      <c r="H33" s="275"/>
      <c r="I33" s="275"/>
      <c r="J33" s="275"/>
      <c r="K33" s="275"/>
      <c r="L33" s="276"/>
      <c r="M33" s="276"/>
      <c r="N33" s="276"/>
    </row>
    <row r="34" spans="5:23" s="106" customFormat="1" x14ac:dyDescent="0.2">
      <c r="L34" s="276"/>
      <c r="M34" s="276"/>
      <c r="N34" s="276"/>
      <c r="W34" s="275"/>
    </row>
    <row r="35" spans="5:23" s="106" customFormat="1" x14ac:dyDescent="0.2">
      <c r="L35" s="276"/>
      <c r="M35" s="276"/>
      <c r="N35" s="276"/>
      <c r="W35" s="275"/>
    </row>
    <row r="36" spans="5:23" s="106" customFormat="1" x14ac:dyDescent="0.2">
      <c r="L36" s="276"/>
      <c r="M36" s="276"/>
      <c r="N36" s="276"/>
      <c r="W36" s="275"/>
    </row>
    <row r="37" spans="5:23" s="106" customFormat="1" x14ac:dyDescent="0.2">
      <c r="L37" s="276"/>
      <c r="M37" s="276"/>
      <c r="N37" s="276"/>
    </row>
    <row r="38" spans="5:23" s="106" customFormat="1" x14ac:dyDescent="0.2">
      <c r="L38" s="276"/>
      <c r="M38" s="276"/>
      <c r="N38" s="276"/>
    </row>
    <row r="39" spans="5:23" s="106" customFormat="1" x14ac:dyDescent="0.2">
      <c r="L39" s="276"/>
      <c r="M39" s="276"/>
      <c r="N39" s="276"/>
    </row>
    <row r="40" spans="5:23" s="106" customFormat="1" x14ac:dyDescent="0.2">
      <c r="L40" s="276"/>
      <c r="M40" s="276"/>
      <c r="N40" s="276"/>
    </row>
    <row r="41" spans="5:23" s="106" customFormat="1" x14ac:dyDescent="0.2">
      <c r="L41" s="276"/>
      <c r="M41" s="276"/>
      <c r="N41" s="276"/>
    </row>
    <row r="42" spans="5:23" s="106" customFormat="1" x14ac:dyDescent="0.2">
      <c r="L42" s="276"/>
      <c r="M42" s="276"/>
      <c r="N42" s="276"/>
    </row>
    <row r="43" spans="5:23" s="106" customFormat="1" x14ac:dyDescent="0.2">
      <c r="L43" s="276"/>
      <c r="M43" s="276"/>
      <c r="N43" s="276"/>
    </row>
    <row r="44" spans="5:23" s="106" customFormat="1" x14ac:dyDescent="0.2">
      <c r="L44" s="276"/>
      <c r="M44" s="276"/>
      <c r="N44" s="276"/>
    </row>
    <row r="45" spans="5:23" s="106" customFormat="1" x14ac:dyDescent="0.2">
      <c r="L45" s="276"/>
      <c r="M45" s="276"/>
      <c r="N45" s="276"/>
    </row>
    <row r="46" spans="5:23" s="106" customFormat="1" x14ac:dyDescent="0.2">
      <c r="L46" s="276"/>
      <c r="M46" s="276"/>
      <c r="N46" s="276"/>
    </row>
    <row r="47" spans="5:23" s="106" customFormat="1" x14ac:dyDescent="0.2">
      <c r="L47" s="276"/>
      <c r="M47" s="276"/>
      <c r="N47" s="276"/>
    </row>
    <row r="48" spans="5:23" s="106" customFormat="1" x14ac:dyDescent="0.2">
      <c r="L48" s="276"/>
      <c r="M48" s="276"/>
      <c r="N48" s="276"/>
    </row>
    <row r="49" spans="12:14" s="106" customFormat="1" x14ac:dyDescent="0.2">
      <c r="L49" s="276"/>
      <c r="M49" s="276"/>
      <c r="N49" s="276"/>
    </row>
    <row r="50" spans="12:14" s="106" customFormat="1" x14ac:dyDescent="0.2">
      <c r="L50" s="276"/>
      <c r="M50" s="276"/>
      <c r="N50" s="276"/>
    </row>
    <row r="51" spans="12:14" s="106" customFormat="1" x14ac:dyDescent="0.2">
      <c r="L51" s="276"/>
      <c r="M51" s="276"/>
      <c r="N51" s="276"/>
    </row>
    <row r="52" spans="12:14" s="106" customFormat="1" x14ac:dyDescent="0.2">
      <c r="L52" s="276"/>
      <c r="M52" s="276"/>
      <c r="N52" s="276"/>
    </row>
    <row r="53" spans="12:14" s="106" customFormat="1" x14ac:dyDescent="0.2">
      <c r="L53" s="276"/>
      <c r="M53" s="276"/>
      <c r="N53" s="276"/>
    </row>
    <row r="54" spans="12:14" s="106" customFormat="1" x14ac:dyDescent="0.2">
      <c r="L54" s="276"/>
      <c r="M54" s="276"/>
      <c r="N54" s="276"/>
    </row>
    <row r="55" spans="12:14" s="106" customFormat="1" x14ac:dyDescent="0.2">
      <c r="L55" s="276"/>
      <c r="M55" s="276"/>
      <c r="N55" s="276"/>
    </row>
    <row r="56" spans="12:14" s="106" customFormat="1" x14ac:dyDescent="0.2">
      <c r="L56" s="276"/>
      <c r="M56" s="276"/>
      <c r="N56" s="276"/>
    </row>
    <row r="57" spans="12:14" s="106" customFormat="1" x14ac:dyDescent="0.2">
      <c r="L57" s="276"/>
      <c r="M57" s="276"/>
      <c r="N57" s="276"/>
    </row>
    <row r="58" spans="12:14" s="106" customFormat="1" x14ac:dyDescent="0.2">
      <c r="L58" s="276"/>
      <c r="M58" s="276"/>
      <c r="N58" s="276"/>
    </row>
    <row r="59" spans="12:14" s="106" customFormat="1" x14ac:dyDescent="0.2">
      <c r="L59" s="276"/>
      <c r="M59" s="276"/>
      <c r="N59" s="276"/>
    </row>
    <row r="60" spans="12:14" s="106" customFormat="1" x14ac:dyDescent="0.2">
      <c r="L60" s="276"/>
      <c r="M60" s="276"/>
      <c r="N60" s="276"/>
    </row>
    <row r="61" spans="12:14" s="106" customFormat="1" x14ac:dyDescent="0.2">
      <c r="L61" s="276"/>
      <c r="M61" s="276"/>
      <c r="N61" s="276"/>
    </row>
    <row r="62" spans="12:14" s="106" customFormat="1" x14ac:dyDescent="0.2">
      <c r="L62" s="276"/>
      <c r="M62" s="276"/>
      <c r="N62" s="276"/>
    </row>
    <row r="63" spans="12:14" s="106" customFormat="1" x14ac:dyDescent="0.2">
      <c r="L63" s="276"/>
      <c r="M63" s="276"/>
      <c r="N63" s="276"/>
    </row>
    <row r="64" spans="12:14" s="106" customFormat="1" x14ac:dyDescent="0.2">
      <c r="L64" s="276"/>
      <c r="M64" s="276"/>
      <c r="N64" s="276"/>
    </row>
    <row r="65" spans="12:14" s="106" customFormat="1" x14ac:dyDescent="0.2">
      <c r="L65" s="276"/>
      <c r="M65" s="276"/>
      <c r="N65" s="276"/>
    </row>
    <row r="66" spans="12:14" s="106" customFormat="1" x14ac:dyDescent="0.2">
      <c r="L66" s="276"/>
      <c r="M66" s="276"/>
      <c r="N66" s="276"/>
    </row>
    <row r="67" spans="12:14" s="106" customFormat="1" x14ac:dyDescent="0.2">
      <c r="L67" s="276"/>
      <c r="M67" s="276"/>
      <c r="N67" s="276"/>
    </row>
    <row r="68" spans="12:14" s="106" customFormat="1" x14ac:dyDescent="0.2">
      <c r="L68" s="276"/>
      <c r="M68" s="276"/>
      <c r="N68" s="276"/>
    </row>
    <row r="69" spans="12:14" s="106" customFormat="1" x14ac:dyDescent="0.2">
      <c r="L69" s="276"/>
      <c r="M69" s="276"/>
      <c r="N69" s="276"/>
    </row>
    <row r="70" spans="12:14" s="106" customFormat="1" x14ac:dyDescent="0.2">
      <c r="L70" s="276"/>
      <c r="M70" s="276"/>
      <c r="N70" s="276"/>
    </row>
    <row r="71" spans="12:14" s="106" customFormat="1" x14ac:dyDescent="0.2">
      <c r="L71" s="276"/>
      <c r="M71" s="276"/>
      <c r="N71" s="276"/>
    </row>
    <row r="72" spans="12:14" s="106" customFormat="1" x14ac:dyDescent="0.2">
      <c r="L72" s="276"/>
      <c r="M72" s="276"/>
      <c r="N72" s="276"/>
    </row>
    <row r="73" spans="12:14" s="106" customFormat="1" x14ac:dyDescent="0.2">
      <c r="L73" s="276"/>
      <c r="M73" s="276"/>
      <c r="N73" s="276"/>
    </row>
    <row r="74" spans="12:14" s="106" customFormat="1" x14ac:dyDescent="0.2">
      <c r="L74" s="276"/>
      <c r="M74" s="276"/>
      <c r="N74" s="276"/>
    </row>
    <row r="75" spans="12:14" x14ac:dyDescent="0.3">
      <c r="L75" s="277"/>
      <c r="M75" s="277"/>
      <c r="N75" s="277"/>
    </row>
    <row r="76" spans="12:14" x14ac:dyDescent="0.3">
      <c r="L76" s="277"/>
      <c r="M76" s="277"/>
      <c r="N76" s="277"/>
    </row>
    <row r="77" spans="12:14" x14ac:dyDescent="0.3">
      <c r="L77" s="277"/>
      <c r="M77" s="277"/>
      <c r="N77" s="277"/>
    </row>
    <row r="78" spans="12:14" x14ac:dyDescent="0.3">
      <c r="L78" s="277"/>
      <c r="M78" s="277"/>
      <c r="N78" s="277"/>
    </row>
    <row r="79" spans="12:14" x14ac:dyDescent="0.3">
      <c r="L79" s="277"/>
      <c r="M79" s="277"/>
      <c r="N79" s="277"/>
    </row>
  </sheetData>
  <mergeCells count="33">
    <mergeCell ref="A29:W29"/>
    <mergeCell ref="L5:L7"/>
    <mergeCell ref="A30:W30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U6:U7"/>
    <mergeCell ref="T6:T7"/>
    <mergeCell ref="H5:I5"/>
    <mergeCell ref="M5:M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J5:K5"/>
    <mergeCell ref="N5:N7"/>
    <mergeCell ref="A2:E2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2" fitToHeight="0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0000"/>
    <pageSetUpPr fitToPage="1"/>
  </sheetPr>
  <dimension ref="A1:Z80"/>
  <sheetViews>
    <sheetView view="pageBreakPreview" zoomScale="85" zoomScaleNormal="85" zoomScaleSheetLayoutView="85" zoomScalePageLayoutView="80" workbookViewId="0">
      <pane xSplit="1" ySplit="7" topLeftCell="F8" activePane="bottomRight" state="frozen"/>
      <selection pane="topRight" activeCell="B1" sqref="B1"/>
      <selection pane="bottomLeft" activeCell="A10" sqref="A10"/>
      <selection pane="bottomRight" activeCell="S17" sqref="S17"/>
    </sheetView>
  </sheetViews>
  <sheetFormatPr defaultRowHeight="18.75" x14ac:dyDescent="0.3"/>
  <cols>
    <col min="1" max="1" width="10" style="20" customWidth="1"/>
    <col min="2" max="4" width="9.5" style="20" customWidth="1"/>
    <col min="5" max="5" width="9.75" style="20" customWidth="1"/>
    <col min="6" max="6" width="9" style="20" customWidth="1"/>
    <col min="7" max="11" width="9.375" style="20" customWidth="1"/>
    <col min="12" max="12" width="9.25" style="20" customWidth="1"/>
    <col min="13" max="13" width="12.875" style="20" customWidth="1"/>
    <col min="14" max="14" width="13" style="20" customWidth="1"/>
    <col min="15" max="15" width="12.875" style="20" customWidth="1"/>
    <col min="16" max="16" width="9.375" style="20" customWidth="1"/>
    <col min="17" max="17" width="12.125" style="20" customWidth="1"/>
    <col min="18" max="18" width="22.625" style="20" customWidth="1"/>
    <col min="19" max="19" width="12.625" style="20" customWidth="1"/>
    <col min="20" max="20" width="26" style="20" customWidth="1"/>
    <col min="21" max="21" width="11.375" style="20" bestFit="1" customWidth="1"/>
    <col min="22" max="22" width="14.625" style="20" customWidth="1"/>
    <col min="23" max="23" width="17.25" style="20" customWidth="1"/>
    <col min="24" max="16384" width="9" style="20"/>
  </cols>
  <sheetData>
    <row r="1" spans="1:26" x14ac:dyDescent="0.3">
      <c r="A1" s="1375" t="s">
        <v>79</v>
      </c>
      <c r="B1" s="1375"/>
      <c r="C1" s="1375"/>
      <c r="D1" s="1375"/>
      <c r="E1" s="1375"/>
      <c r="F1" s="1375"/>
      <c r="G1" s="1375"/>
      <c r="H1" s="1375"/>
      <c r="I1" s="1375"/>
      <c r="J1" s="1375"/>
      <c r="K1" s="1375"/>
      <c r="L1" s="1375"/>
      <c r="M1" s="1375"/>
      <c r="N1" s="1375"/>
      <c r="O1" s="1375"/>
      <c r="P1" s="1375"/>
      <c r="Q1" s="1375"/>
      <c r="R1" s="1375"/>
      <c r="S1" s="1375"/>
      <c r="T1" s="1375"/>
      <c r="U1" s="1375"/>
      <c r="V1" s="1375"/>
      <c r="W1" s="1375"/>
      <c r="X1" s="101"/>
      <c r="Y1" s="101"/>
      <c r="Z1" s="101"/>
    </row>
    <row r="2" spans="1:26" x14ac:dyDescent="0.3">
      <c r="A2" s="1390" t="s">
        <v>399</v>
      </c>
      <c r="B2" s="1390"/>
      <c r="C2" s="1390"/>
      <c r="D2" s="1390"/>
      <c r="E2" s="1390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</row>
    <row r="3" spans="1:26" ht="18.75" customHeight="1" x14ac:dyDescent="0.3">
      <c r="A3" s="1376" t="s">
        <v>0</v>
      </c>
      <c r="B3" s="102" t="s">
        <v>1</v>
      </c>
      <c r="C3" s="1363" t="s">
        <v>45</v>
      </c>
      <c r="D3" s="102" t="s">
        <v>2</v>
      </c>
      <c r="E3" s="1379" t="s">
        <v>3</v>
      </c>
      <c r="F3" s="1380"/>
      <c r="G3" s="1381"/>
      <c r="H3" s="1369" t="s">
        <v>4</v>
      </c>
      <c r="I3" s="1385"/>
      <c r="J3" s="1385"/>
      <c r="K3" s="1385"/>
      <c r="L3" s="1385"/>
      <c r="M3" s="1385"/>
      <c r="N3" s="1370"/>
      <c r="O3" s="1387" t="s">
        <v>5</v>
      </c>
      <c r="P3" s="1388"/>
      <c r="Q3" s="1387" t="s">
        <v>6</v>
      </c>
      <c r="R3" s="1389"/>
      <c r="S3" s="1389"/>
      <c r="T3" s="1389"/>
      <c r="U3" s="1388"/>
      <c r="V3" s="1366" t="s">
        <v>7</v>
      </c>
      <c r="W3" s="1366" t="s">
        <v>8</v>
      </c>
    </row>
    <row r="4" spans="1:26" s="106" customFormat="1" ht="21" customHeight="1" x14ac:dyDescent="0.2">
      <c r="A4" s="1377"/>
      <c r="B4" s="103" t="s">
        <v>9</v>
      </c>
      <c r="C4" s="1364"/>
      <c r="D4" s="103" t="s">
        <v>10</v>
      </c>
      <c r="E4" s="1382"/>
      <c r="F4" s="1383"/>
      <c r="G4" s="1384"/>
      <c r="H4" s="1371"/>
      <c r="I4" s="1386"/>
      <c r="J4" s="1386"/>
      <c r="K4" s="1386"/>
      <c r="L4" s="1386"/>
      <c r="M4" s="1386"/>
      <c r="N4" s="1372"/>
      <c r="O4" s="1366" t="s">
        <v>11</v>
      </c>
      <c r="P4" s="1366" t="s">
        <v>12</v>
      </c>
      <c r="Q4" s="1366" t="s">
        <v>13</v>
      </c>
      <c r="R4" s="1369" t="s">
        <v>14</v>
      </c>
      <c r="S4" s="1370"/>
      <c r="T4" s="1369" t="s">
        <v>15</v>
      </c>
      <c r="U4" s="1370"/>
      <c r="V4" s="1367"/>
      <c r="W4" s="1367"/>
    </row>
    <row r="5" spans="1:26" s="106" customFormat="1" ht="18.75" customHeight="1" x14ac:dyDescent="0.2">
      <c r="A5" s="1377"/>
      <c r="B5" s="103" t="s">
        <v>16</v>
      </c>
      <c r="C5" s="1364"/>
      <c r="D5" s="103" t="s">
        <v>17</v>
      </c>
      <c r="E5" s="107" t="s">
        <v>18</v>
      </c>
      <c r="F5" s="1373" t="s">
        <v>19</v>
      </c>
      <c r="G5" s="1374"/>
      <c r="H5" s="1373" t="s">
        <v>69</v>
      </c>
      <c r="I5" s="1374"/>
      <c r="J5" s="1373" t="s">
        <v>70</v>
      </c>
      <c r="K5" s="1374"/>
      <c r="L5" s="1366" t="s">
        <v>20</v>
      </c>
      <c r="M5" s="1363" t="s">
        <v>21</v>
      </c>
      <c r="N5" s="1363" t="s">
        <v>22</v>
      </c>
      <c r="O5" s="1367"/>
      <c r="P5" s="1367"/>
      <c r="Q5" s="1367"/>
      <c r="R5" s="1371"/>
      <c r="S5" s="1372"/>
      <c r="T5" s="1371"/>
      <c r="U5" s="1372"/>
      <c r="V5" s="1367"/>
      <c r="W5" s="1367"/>
    </row>
    <row r="6" spans="1:26" s="27" customFormat="1" ht="18.75" customHeight="1" x14ac:dyDescent="0.2">
      <c r="A6" s="1377"/>
      <c r="B6" s="104" t="s">
        <v>23</v>
      </c>
      <c r="C6" s="1364"/>
      <c r="D6" s="104" t="s">
        <v>24</v>
      </c>
      <c r="E6" s="107" t="s">
        <v>78</v>
      </c>
      <c r="F6" s="1363" t="s">
        <v>25</v>
      </c>
      <c r="G6" s="1363" t="s">
        <v>68</v>
      </c>
      <c r="H6" s="1363" t="s">
        <v>68</v>
      </c>
      <c r="I6" s="1363" t="s">
        <v>74</v>
      </c>
      <c r="J6" s="1363" t="s">
        <v>68</v>
      </c>
      <c r="K6" s="1363" t="s">
        <v>74</v>
      </c>
      <c r="L6" s="1367"/>
      <c r="M6" s="1364"/>
      <c r="N6" s="1364"/>
      <c r="O6" s="1367"/>
      <c r="P6" s="1367"/>
      <c r="Q6" s="1367"/>
      <c r="R6" s="1363" t="s">
        <v>67</v>
      </c>
      <c r="S6" s="1363" t="s">
        <v>26</v>
      </c>
      <c r="T6" s="1363" t="s">
        <v>67</v>
      </c>
      <c r="U6" s="1363" t="s">
        <v>26</v>
      </c>
      <c r="V6" s="1367"/>
      <c r="W6" s="1367"/>
    </row>
    <row r="7" spans="1:26" s="27" customFormat="1" ht="55.5" customHeight="1" x14ac:dyDescent="0.2">
      <c r="A7" s="1378"/>
      <c r="B7" s="108" t="s">
        <v>27</v>
      </c>
      <c r="C7" s="1365"/>
      <c r="D7" s="108"/>
      <c r="E7" s="109"/>
      <c r="F7" s="1365"/>
      <c r="G7" s="1365"/>
      <c r="H7" s="1365"/>
      <c r="I7" s="1365"/>
      <c r="J7" s="1365"/>
      <c r="K7" s="1365"/>
      <c r="L7" s="1368"/>
      <c r="M7" s="1365"/>
      <c r="N7" s="1365"/>
      <c r="O7" s="1368"/>
      <c r="P7" s="1368"/>
      <c r="Q7" s="1368"/>
      <c r="R7" s="1365"/>
      <c r="S7" s="1365"/>
      <c r="T7" s="1365"/>
      <c r="U7" s="1365"/>
      <c r="V7" s="1368"/>
      <c r="W7" s="1368"/>
    </row>
    <row r="8" spans="1:26" s="27" customFormat="1" ht="20.25" customHeight="1" x14ac:dyDescent="0.2">
      <c r="A8" s="110" t="s">
        <v>46</v>
      </c>
      <c r="B8" s="110" t="s">
        <v>47</v>
      </c>
      <c r="C8" s="110" t="s">
        <v>48</v>
      </c>
      <c r="D8" s="110" t="s">
        <v>49</v>
      </c>
      <c r="E8" s="110" t="s">
        <v>50</v>
      </c>
      <c r="F8" s="110" t="s">
        <v>51</v>
      </c>
      <c r="G8" s="110" t="s">
        <v>52</v>
      </c>
      <c r="H8" s="110" t="s">
        <v>53</v>
      </c>
      <c r="I8" s="110" t="s">
        <v>54</v>
      </c>
      <c r="J8" s="110" t="s">
        <v>55</v>
      </c>
      <c r="K8" s="110" t="s">
        <v>56</v>
      </c>
      <c r="L8" s="110" t="s">
        <v>57</v>
      </c>
      <c r="M8" s="110" t="s">
        <v>58</v>
      </c>
      <c r="N8" s="110" t="s">
        <v>59</v>
      </c>
      <c r="O8" s="110" t="s">
        <v>60</v>
      </c>
      <c r="P8" s="110" t="s">
        <v>61</v>
      </c>
      <c r="Q8" s="110" t="s">
        <v>62</v>
      </c>
      <c r="R8" s="110" t="s">
        <v>63</v>
      </c>
      <c r="S8" s="110" t="s">
        <v>64</v>
      </c>
      <c r="T8" s="110" t="s">
        <v>65</v>
      </c>
      <c r="U8" s="110" t="s">
        <v>71</v>
      </c>
      <c r="V8" s="110" t="s">
        <v>72</v>
      </c>
      <c r="W8" s="110" t="s">
        <v>73</v>
      </c>
    </row>
    <row r="9" spans="1:26" s="27" customFormat="1" ht="24" customHeight="1" x14ac:dyDescent="0.2">
      <c r="A9" s="125" t="s">
        <v>42</v>
      </c>
      <c r="B9" s="33">
        <v>731</v>
      </c>
      <c r="C9" s="33">
        <v>731</v>
      </c>
      <c r="D9" s="124" t="s">
        <v>102</v>
      </c>
      <c r="E9" s="123">
        <v>539</v>
      </c>
      <c r="F9" s="682" t="s">
        <v>83</v>
      </c>
      <c r="G9" s="682" t="s">
        <v>83</v>
      </c>
      <c r="H9" s="682" t="s">
        <v>83</v>
      </c>
      <c r="I9" s="682" t="s">
        <v>83</v>
      </c>
      <c r="J9" s="682" t="s">
        <v>83</v>
      </c>
      <c r="K9" s="682" t="s">
        <v>83</v>
      </c>
      <c r="L9" s="681" t="s">
        <v>83</v>
      </c>
      <c r="M9" s="682" t="s">
        <v>83</v>
      </c>
      <c r="N9" s="681" t="s">
        <v>83</v>
      </c>
      <c r="O9" s="260">
        <v>3947</v>
      </c>
      <c r="P9" s="113" t="s">
        <v>84</v>
      </c>
      <c r="Q9" s="112">
        <v>3947</v>
      </c>
      <c r="R9" s="32" t="s">
        <v>380</v>
      </c>
      <c r="S9" s="33">
        <v>1350</v>
      </c>
      <c r="T9" s="312" t="s">
        <v>103</v>
      </c>
      <c r="U9" s="684">
        <v>2597</v>
      </c>
      <c r="V9" s="117" t="s">
        <v>104</v>
      </c>
      <c r="W9" s="315" t="s">
        <v>105</v>
      </c>
    </row>
    <row r="10" spans="1:26" s="27" customFormat="1" ht="22.15" customHeight="1" x14ac:dyDescent="0.3">
      <c r="A10" s="120" t="s">
        <v>43</v>
      </c>
      <c r="B10" s="685">
        <v>1539</v>
      </c>
      <c r="C10" s="685">
        <v>1428</v>
      </c>
      <c r="D10" s="268" t="s">
        <v>113</v>
      </c>
      <c r="E10" s="122">
        <v>730</v>
      </c>
      <c r="F10" s="14">
        <v>2</v>
      </c>
      <c r="G10" s="14">
        <v>78</v>
      </c>
      <c r="H10" s="683" t="s">
        <v>83</v>
      </c>
      <c r="I10" s="683" t="s">
        <v>83</v>
      </c>
      <c r="J10" s="683" t="s">
        <v>83</v>
      </c>
      <c r="K10" s="683" t="s">
        <v>83</v>
      </c>
      <c r="L10" s="33" t="s">
        <v>107</v>
      </c>
      <c r="M10" s="683" t="s">
        <v>83</v>
      </c>
      <c r="N10" s="123">
        <v>69</v>
      </c>
      <c r="O10" s="112">
        <v>5988</v>
      </c>
      <c r="P10" s="112" t="s">
        <v>84</v>
      </c>
      <c r="Q10" s="112">
        <v>5988</v>
      </c>
      <c r="R10" s="117" t="s">
        <v>381</v>
      </c>
      <c r="S10" s="112">
        <v>5988</v>
      </c>
      <c r="T10" s="32" t="s">
        <v>377</v>
      </c>
      <c r="U10" s="112">
        <v>288.89999999999998</v>
      </c>
      <c r="V10" s="117" t="s">
        <v>378</v>
      </c>
      <c r="W10" s="38" t="s">
        <v>379</v>
      </c>
    </row>
    <row r="11" spans="1:26" s="27" customFormat="1" ht="37.5" x14ac:dyDescent="0.2">
      <c r="A11" s="676" t="s">
        <v>29</v>
      </c>
      <c r="B11" s="640">
        <v>206</v>
      </c>
      <c r="C11" s="640">
        <v>89</v>
      </c>
      <c r="D11" s="640" t="s">
        <v>120</v>
      </c>
      <c r="E11" s="128">
        <v>101</v>
      </c>
      <c r="F11" s="684" t="s">
        <v>83</v>
      </c>
      <c r="G11" s="684" t="s">
        <v>83</v>
      </c>
      <c r="H11" s="684" t="s">
        <v>83</v>
      </c>
      <c r="I11" s="684" t="s">
        <v>83</v>
      </c>
      <c r="J11" s="128">
        <v>101</v>
      </c>
      <c r="K11" s="128">
        <v>50</v>
      </c>
      <c r="L11" s="684" t="s">
        <v>83</v>
      </c>
      <c r="M11" s="684" t="s">
        <v>83</v>
      </c>
      <c r="N11" s="684" t="s">
        <v>83</v>
      </c>
      <c r="O11" s="677">
        <v>50</v>
      </c>
      <c r="P11" s="176" t="s">
        <v>84</v>
      </c>
      <c r="Q11" s="634">
        <v>50</v>
      </c>
      <c r="R11" s="667" t="s">
        <v>382</v>
      </c>
      <c r="S11" s="677">
        <v>50</v>
      </c>
      <c r="T11" s="684" t="s">
        <v>83</v>
      </c>
      <c r="U11" s="684" t="s">
        <v>83</v>
      </c>
      <c r="V11" s="679" t="s">
        <v>413</v>
      </c>
      <c r="W11" s="34"/>
    </row>
    <row r="12" spans="1:26" s="27" customFormat="1" ht="20.25" x14ac:dyDescent="0.2">
      <c r="A12" s="676"/>
      <c r="B12" s="640"/>
      <c r="C12" s="640"/>
      <c r="D12" s="640"/>
      <c r="E12" s="128"/>
      <c r="F12" s="684"/>
      <c r="G12" s="684"/>
      <c r="H12" s="684"/>
      <c r="I12" s="684"/>
      <c r="J12" s="128"/>
      <c r="K12" s="128"/>
      <c r="L12" s="684"/>
      <c r="M12" s="684"/>
      <c r="N12" s="684"/>
      <c r="O12" s="677"/>
      <c r="P12" s="176"/>
      <c r="Q12" s="634"/>
      <c r="R12" s="667"/>
      <c r="S12" s="677"/>
      <c r="T12" s="684"/>
      <c r="U12" s="678"/>
      <c r="V12" s="634" t="s">
        <v>411</v>
      </c>
      <c r="W12" s="34"/>
    </row>
    <row r="13" spans="1:26" s="27" customFormat="1" ht="56.25" x14ac:dyDescent="0.2">
      <c r="A13" s="676"/>
      <c r="B13" s="640"/>
      <c r="C13" s="640"/>
      <c r="D13" s="640"/>
      <c r="E13" s="128"/>
      <c r="F13" s="684"/>
      <c r="G13" s="684"/>
      <c r="H13" s="684"/>
      <c r="I13" s="684"/>
      <c r="J13" s="128"/>
      <c r="K13" s="128"/>
      <c r="L13" s="684"/>
      <c r="M13" s="684"/>
      <c r="N13" s="684"/>
      <c r="O13" s="677"/>
      <c r="P13" s="176"/>
      <c r="Q13" s="634"/>
      <c r="R13" s="667"/>
      <c r="S13" s="677"/>
      <c r="T13" s="684"/>
      <c r="U13" s="678"/>
      <c r="V13" s="679" t="s">
        <v>412</v>
      </c>
      <c r="W13" s="34"/>
    </row>
    <row r="14" spans="1:26" s="27" customFormat="1" ht="20.25" x14ac:dyDescent="0.3">
      <c r="A14" s="97" t="s">
        <v>30</v>
      </c>
      <c r="B14" s="94" t="s">
        <v>86</v>
      </c>
      <c r="C14" s="94"/>
      <c r="D14" s="684" t="s">
        <v>83</v>
      </c>
      <c r="E14" s="684" t="s">
        <v>83</v>
      </c>
      <c r="F14" s="684" t="s">
        <v>83</v>
      </c>
      <c r="G14" s="684" t="s">
        <v>83</v>
      </c>
      <c r="H14" s="684" t="s">
        <v>83</v>
      </c>
      <c r="I14" s="684" t="s">
        <v>83</v>
      </c>
      <c r="J14" s="684" t="s">
        <v>83</v>
      </c>
      <c r="K14" s="684" t="s">
        <v>83</v>
      </c>
      <c r="L14" s="684" t="s">
        <v>83</v>
      </c>
      <c r="M14" s="684" t="s">
        <v>83</v>
      </c>
      <c r="N14" s="684" t="s">
        <v>83</v>
      </c>
      <c r="O14" s="684" t="s">
        <v>83</v>
      </c>
      <c r="P14" s="684" t="s">
        <v>83</v>
      </c>
      <c r="Q14" s="684" t="s">
        <v>83</v>
      </c>
      <c r="R14" s="684" t="s">
        <v>83</v>
      </c>
      <c r="S14" s="684" t="s">
        <v>83</v>
      </c>
      <c r="T14" s="684" t="s">
        <v>83</v>
      </c>
      <c r="U14" s="684" t="s">
        <v>83</v>
      </c>
      <c r="V14" s="684" t="s">
        <v>83</v>
      </c>
      <c r="W14" s="684" t="s">
        <v>83</v>
      </c>
    </row>
    <row r="15" spans="1:26" s="27" customFormat="1" ht="20.25" customHeight="1" x14ac:dyDescent="0.3">
      <c r="A15" s="94" t="s">
        <v>31</v>
      </c>
      <c r="B15" s="311">
        <v>183</v>
      </c>
      <c r="C15" s="311">
        <v>142</v>
      </c>
      <c r="D15" s="14" t="s">
        <v>133</v>
      </c>
      <c r="E15" s="311">
        <v>73</v>
      </c>
      <c r="F15" s="684" t="s">
        <v>83</v>
      </c>
      <c r="G15" s="684" t="s">
        <v>83</v>
      </c>
      <c r="H15" s="684" t="s">
        <v>83</v>
      </c>
      <c r="I15" s="684" t="s">
        <v>83</v>
      </c>
      <c r="J15" s="14">
        <v>73</v>
      </c>
      <c r="K15" s="14">
        <v>128.69999999999999</v>
      </c>
      <c r="L15" s="14" t="s">
        <v>86</v>
      </c>
      <c r="M15" s="684" t="s">
        <v>83</v>
      </c>
      <c r="N15" s="684" t="s">
        <v>83</v>
      </c>
      <c r="O15" s="50">
        <v>128.69999999999999</v>
      </c>
      <c r="P15" s="14" t="s">
        <v>84</v>
      </c>
      <c r="Q15" s="114">
        <v>128.69999999999999</v>
      </c>
      <c r="R15" s="135" t="s">
        <v>383</v>
      </c>
      <c r="S15" s="50">
        <v>128.69999999999999</v>
      </c>
      <c r="T15" s="684" t="s">
        <v>83</v>
      </c>
      <c r="U15" s="684" t="s">
        <v>83</v>
      </c>
      <c r="V15" s="137" t="s">
        <v>134</v>
      </c>
      <c r="W15" s="246" t="s">
        <v>135</v>
      </c>
    </row>
    <row r="16" spans="1:26" ht="18.75" customHeight="1" x14ac:dyDescent="0.3">
      <c r="A16" s="59" t="s">
        <v>32</v>
      </c>
      <c r="B16" s="138">
        <v>343</v>
      </c>
      <c r="C16" s="138">
        <v>322</v>
      </c>
      <c r="D16" s="138" t="s">
        <v>141</v>
      </c>
      <c r="E16" s="138">
        <v>300</v>
      </c>
      <c r="F16" s="684" t="s">
        <v>83</v>
      </c>
      <c r="G16" s="684" t="s">
        <v>83</v>
      </c>
      <c r="H16" s="684" t="s">
        <v>83</v>
      </c>
      <c r="I16" s="684" t="s">
        <v>83</v>
      </c>
      <c r="J16" s="684" t="s">
        <v>83</v>
      </c>
      <c r="K16" s="684" t="s">
        <v>83</v>
      </c>
      <c r="L16" s="684" t="s">
        <v>83</v>
      </c>
      <c r="M16" s="684" t="s">
        <v>83</v>
      </c>
      <c r="N16" s="684" t="s">
        <v>83</v>
      </c>
      <c r="O16" s="138">
        <v>570</v>
      </c>
      <c r="P16" s="138" t="s">
        <v>84</v>
      </c>
      <c r="Q16" s="154">
        <v>570</v>
      </c>
      <c r="R16" s="46" t="s">
        <v>384</v>
      </c>
      <c r="S16" s="138">
        <v>570</v>
      </c>
      <c r="T16" s="684" t="s">
        <v>83</v>
      </c>
      <c r="U16" s="684" t="s">
        <v>83</v>
      </c>
      <c r="V16" s="643" t="s">
        <v>83</v>
      </c>
      <c r="W16" s="561" t="s">
        <v>83</v>
      </c>
      <c r="X16" s="27"/>
      <c r="Y16" s="27"/>
      <c r="Z16" s="27"/>
    </row>
    <row r="17" spans="1:26" s="27" customFormat="1" ht="20.25" x14ac:dyDescent="0.3">
      <c r="A17" s="94" t="s">
        <v>28</v>
      </c>
      <c r="B17" s="14">
        <v>4303</v>
      </c>
      <c r="C17" s="14">
        <v>4056</v>
      </c>
      <c r="D17" s="114" t="s">
        <v>148</v>
      </c>
      <c r="E17" s="14">
        <v>1260</v>
      </c>
      <c r="F17" s="684" t="s">
        <v>83</v>
      </c>
      <c r="G17" s="684" t="s">
        <v>83</v>
      </c>
      <c r="H17" s="684" t="s">
        <v>83</v>
      </c>
      <c r="I17" s="684" t="s">
        <v>83</v>
      </c>
      <c r="J17" s="684" t="s">
        <v>83</v>
      </c>
      <c r="K17" s="684" t="s">
        <v>83</v>
      </c>
      <c r="L17" s="112" t="s">
        <v>107</v>
      </c>
      <c r="M17" s="306">
        <v>62</v>
      </c>
      <c r="N17" s="99">
        <v>244</v>
      </c>
      <c r="O17" s="50">
        <v>12168</v>
      </c>
      <c r="P17" s="14" t="s">
        <v>84</v>
      </c>
      <c r="Q17" s="50">
        <v>12168</v>
      </c>
      <c r="R17" s="284" t="s">
        <v>385</v>
      </c>
      <c r="S17" s="250">
        <v>12168</v>
      </c>
      <c r="T17" s="684" t="s">
        <v>83</v>
      </c>
      <c r="U17" s="684" t="s">
        <v>83</v>
      </c>
      <c r="V17" s="644"/>
      <c r="W17" s="38"/>
    </row>
    <row r="18" spans="1:26" s="27" customFormat="1" ht="56.25" x14ac:dyDescent="0.3">
      <c r="A18" s="159" t="s">
        <v>33</v>
      </c>
      <c r="B18" s="159">
        <v>382</v>
      </c>
      <c r="C18" s="159">
        <v>335</v>
      </c>
      <c r="D18" s="95"/>
      <c r="E18" s="14">
        <v>125</v>
      </c>
      <c r="F18" s="684" t="s">
        <v>83</v>
      </c>
      <c r="G18" s="684" t="s">
        <v>83</v>
      </c>
      <c r="H18" s="684" t="s">
        <v>83</v>
      </c>
      <c r="I18" s="684" t="s">
        <v>83</v>
      </c>
      <c r="J18" s="14">
        <v>125</v>
      </c>
      <c r="K18" s="14">
        <v>250</v>
      </c>
      <c r="L18" s="684" t="s">
        <v>83</v>
      </c>
      <c r="M18" s="684" t="s">
        <v>83</v>
      </c>
      <c r="N18" s="684" t="s">
        <v>83</v>
      </c>
      <c r="O18" s="50">
        <v>250</v>
      </c>
      <c r="P18" s="14" t="s">
        <v>84</v>
      </c>
      <c r="Q18" s="50">
        <v>250</v>
      </c>
      <c r="R18" s="96" t="s">
        <v>373</v>
      </c>
      <c r="S18" s="14">
        <v>250</v>
      </c>
      <c r="T18" s="684" t="s">
        <v>83</v>
      </c>
      <c r="U18" s="684" t="s">
        <v>83</v>
      </c>
      <c r="V18" s="160" t="s">
        <v>157</v>
      </c>
      <c r="W18" s="96"/>
    </row>
    <row r="19" spans="1:26" s="27" customFormat="1" ht="20.25" x14ac:dyDescent="0.3">
      <c r="A19" s="94" t="s">
        <v>34</v>
      </c>
      <c r="B19" s="94">
        <v>292</v>
      </c>
      <c r="C19" s="94">
        <v>200</v>
      </c>
      <c r="D19" s="95" t="s">
        <v>141</v>
      </c>
      <c r="E19" s="14">
        <v>119</v>
      </c>
      <c r="F19" s="684" t="s">
        <v>83</v>
      </c>
      <c r="G19" s="684" t="s">
        <v>83</v>
      </c>
      <c r="H19" s="684" t="s">
        <v>83</v>
      </c>
      <c r="I19" s="684" t="s">
        <v>83</v>
      </c>
      <c r="J19" s="684" t="s">
        <v>83</v>
      </c>
      <c r="K19" s="684" t="s">
        <v>83</v>
      </c>
      <c r="L19" s="684" t="s">
        <v>83</v>
      </c>
      <c r="M19" s="684" t="s">
        <v>83</v>
      </c>
      <c r="N19" s="684" t="s">
        <v>83</v>
      </c>
      <c r="O19" s="50">
        <v>188</v>
      </c>
      <c r="P19" s="14" t="s">
        <v>84</v>
      </c>
      <c r="Q19" s="114">
        <v>138</v>
      </c>
      <c r="R19" s="96" t="s">
        <v>386</v>
      </c>
      <c r="S19" s="14">
        <v>138</v>
      </c>
      <c r="T19" s="684" t="s">
        <v>83</v>
      </c>
      <c r="U19" s="684" t="s">
        <v>83</v>
      </c>
      <c r="V19" s="155"/>
      <c r="W19" s="96"/>
    </row>
    <row r="20" spans="1:26" s="4" customFormat="1" ht="20.25" x14ac:dyDescent="0.3">
      <c r="A20" s="249" t="s">
        <v>35</v>
      </c>
      <c r="B20" s="249">
        <v>275</v>
      </c>
      <c r="C20" s="249">
        <v>245</v>
      </c>
      <c r="D20" s="245" t="s">
        <v>82</v>
      </c>
      <c r="E20" s="114">
        <v>100</v>
      </c>
      <c r="F20" s="684" t="s">
        <v>83</v>
      </c>
      <c r="G20" s="684" t="s">
        <v>83</v>
      </c>
      <c r="H20" s="684" t="s">
        <v>83</v>
      </c>
      <c r="I20" s="684" t="s">
        <v>83</v>
      </c>
      <c r="J20" s="114">
        <v>100</v>
      </c>
      <c r="K20" s="114">
        <v>142</v>
      </c>
      <c r="L20" s="250" t="s">
        <v>107</v>
      </c>
      <c r="M20" s="250">
        <v>2</v>
      </c>
      <c r="N20" s="250">
        <v>10.75</v>
      </c>
      <c r="O20" s="250">
        <v>142</v>
      </c>
      <c r="P20" s="114" t="s">
        <v>84</v>
      </c>
      <c r="Q20" s="250">
        <v>142</v>
      </c>
      <c r="R20" s="251" t="s">
        <v>387</v>
      </c>
      <c r="S20" s="252">
        <v>142</v>
      </c>
      <c r="T20" s="684" t="s">
        <v>83</v>
      </c>
      <c r="U20" s="684" t="s">
        <v>83</v>
      </c>
      <c r="V20" s="155" t="s">
        <v>167</v>
      </c>
      <c r="W20" s="155" t="s">
        <v>168</v>
      </c>
    </row>
    <row r="21" spans="1:26" ht="18.75" customHeight="1" x14ac:dyDescent="0.3">
      <c r="A21" s="59" t="s">
        <v>36</v>
      </c>
      <c r="B21" s="59">
        <v>452</v>
      </c>
      <c r="C21" s="253">
        <v>387</v>
      </c>
      <c r="D21" s="151" t="s">
        <v>82</v>
      </c>
      <c r="E21" s="138">
        <v>393</v>
      </c>
      <c r="F21" s="684" t="s">
        <v>83</v>
      </c>
      <c r="G21" s="684" t="s">
        <v>83</v>
      </c>
      <c r="H21" s="684" t="s">
        <v>83</v>
      </c>
      <c r="I21" s="684" t="s">
        <v>83</v>
      </c>
      <c r="J21" s="138">
        <v>393</v>
      </c>
      <c r="K21" s="138">
        <v>1472</v>
      </c>
      <c r="L21" s="138"/>
      <c r="M21" s="138"/>
      <c r="N21" s="138"/>
      <c r="O21" s="138">
        <v>1472</v>
      </c>
      <c r="P21" s="138" t="s">
        <v>84</v>
      </c>
      <c r="Q21" s="154">
        <v>1472</v>
      </c>
      <c r="R21" s="59" t="s">
        <v>374</v>
      </c>
      <c r="S21" s="154">
        <v>1472</v>
      </c>
      <c r="T21" s="684" t="s">
        <v>83</v>
      </c>
      <c r="U21" s="684" t="s">
        <v>83</v>
      </c>
      <c r="V21" s="559" t="s">
        <v>170</v>
      </c>
      <c r="W21" s="562"/>
      <c r="X21" s="27"/>
      <c r="Y21" s="27"/>
      <c r="Z21" s="27"/>
    </row>
    <row r="22" spans="1:26" s="271" customFormat="1" ht="35.25" customHeight="1" x14ac:dyDescent="0.2">
      <c r="A22" s="46" t="s">
        <v>37</v>
      </c>
      <c r="B22" s="138">
        <v>149</v>
      </c>
      <c r="C22" s="138">
        <v>132</v>
      </c>
      <c r="D22" s="138" t="s">
        <v>169</v>
      </c>
      <c r="E22" s="138">
        <v>128</v>
      </c>
      <c r="F22" s="684" t="s">
        <v>83</v>
      </c>
      <c r="G22" s="684" t="s">
        <v>83</v>
      </c>
      <c r="H22" s="684" t="s">
        <v>83</v>
      </c>
      <c r="I22" s="684" t="s">
        <v>83</v>
      </c>
      <c r="J22" s="684" t="s">
        <v>83</v>
      </c>
      <c r="K22" s="684" t="s">
        <v>83</v>
      </c>
      <c r="L22" s="684" t="s">
        <v>83</v>
      </c>
      <c r="M22" s="684" t="s">
        <v>83</v>
      </c>
      <c r="N22" s="684" t="s">
        <v>83</v>
      </c>
      <c r="O22" s="138">
        <v>211</v>
      </c>
      <c r="P22" s="138" t="s">
        <v>84</v>
      </c>
      <c r="Q22" s="138">
        <v>211</v>
      </c>
      <c r="R22" s="563" t="s">
        <v>388</v>
      </c>
      <c r="S22" s="138">
        <v>211</v>
      </c>
      <c r="T22" s="684" t="s">
        <v>83</v>
      </c>
      <c r="U22" s="684" t="s">
        <v>83</v>
      </c>
      <c r="V22" s="559" t="s">
        <v>83</v>
      </c>
      <c r="W22" s="563" t="s">
        <v>83</v>
      </c>
      <c r="X22" s="269"/>
      <c r="Y22" s="269"/>
      <c r="Z22" s="269"/>
    </row>
    <row r="23" spans="1:26" ht="18.75" customHeight="1" x14ac:dyDescent="0.3">
      <c r="A23" s="59" t="s">
        <v>38</v>
      </c>
      <c r="B23" s="59">
        <v>393.5</v>
      </c>
      <c r="C23" s="59">
        <v>327</v>
      </c>
      <c r="D23" s="151" t="s">
        <v>174</v>
      </c>
      <c r="E23" s="138">
        <v>263</v>
      </c>
      <c r="F23" s="684" t="s">
        <v>83</v>
      </c>
      <c r="G23" s="684" t="s">
        <v>83</v>
      </c>
      <c r="H23" s="684" t="s">
        <v>83</v>
      </c>
      <c r="I23" s="684" t="s">
        <v>83</v>
      </c>
      <c r="J23" s="138" t="s">
        <v>86</v>
      </c>
      <c r="K23" s="138" t="s">
        <v>86</v>
      </c>
      <c r="L23" s="138" t="s">
        <v>86</v>
      </c>
      <c r="M23" s="138" t="s">
        <v>86</v>
      </c>
      <c r="N23" s="138" t="s">
        <v>86</v>
      </c>
      <c r="O23" s="138">
        <v>248</v>
      </c>
      <c r="P23" s="138" t="s">
        <v>187</v>
      </c>
      <c r="Q23" s="154">
        <v>248</v>
      </c>
      <c r="R23" s="559" t="s">
        <v>389</v>
      </c>
      <c r="S23" s="684">
        <v>248</v>
      </c>
      <c r="T23" s="684" t="s">
        <v>83</v>
      </c>
      <c r="U23" s="684" t="s">
        <v>83</v>
      </c>
      <c r="V23" s="559" t="s">
        <v>86</v>
      </c>
      <c r="W23" s="674" t="s">
        <v>86</v>
      </c>
      <c r="X23" s="27"/>
      <c r="Y23" s="27"/>
      <c r="Z23" s="27"/>
    </row>
    <row r="24" spans="1:26" s="4" customFormat="1" ht="93.75" x14ac:dyDescent="0.2">
      <c r="A24" s="564" t="s">
        <v>39</v>
      </c>
      <c r="B24" s="564">
        <v>202.48</v>
      </c>
      <c r="C24" s="564">
        <v>191.67</v>
      </c>
      <c r="D24" s="132" t="s">
        <v>96</v>
      </c>
      <c r="E24" s="248">
        <v>128</v>
      </c>
      <c r="F24" s="684" t="s">
        <v>83</v>
      </c>
      <c r="G24" s="684" t="s">
        <v>83</v>
      </c>
      <c r="H24" s="684" t="s">
        <v>83</v>
      </c>
      <c r="I24" s="684" t="s">
        <v>83</v>
      </c>
      <c r="J24" s="248">
        <v>128</v>
      </c>
      <c r="K24" s="248">
        <v>86.25</v>
      </c>
      <c r="L24" s="684" t="s">
        <v>83</v>
      </c>
      <c r="M24" s="684" t="s">
        <v>83</v>
      </c>
      <c r="N24" s="684" t="s">
        <v>83</v>
      </c>
      <c r="O24" s="141">
        <v>86.25</v>
      </c>
      <c r="P24" s="289" t="s">
        <v>84</v>
      </c>
      <c r="Q24" s="248">
        <v>86.25</v>
      </c>
      <c r="R24" s="248" t="s">
        <v>415</v>
      </c>
      <c r="S24" s="248">
        <v>86</v>
      </c>
      <c r="T24" s="684" t="s">
        <v>83</v>
      </c>
      <c r="U24" s="684" t="s">
        <v>83</v>
      </c>
      <c r="V24" s="739" t="s">
        <v>179</v>
      </c>
      <c r="W24" s="509" t="s">
        <v>180</v>
      </c>
    </row>
    <row r="25" spans="1:26" ht="18.75" customHeight="1" x14ac:dyDescent="0.3">
      <c r="A25" s="59" t="s">
        <v>44</v>
      </c>
      <c r="B25" s="59">
        <v>402</v>
      </c>
      <c r="C25" s="59">
        <v>382</v>
      </c>
      <c r="D25" s="684" t="s">
        <v>83</v>
      </c>
      <c r="E25" s="138">
        <v>443</v>
      </c>
      <c r="F25" s="684" t="s">
        <v>83</v>
      </c>
      <c r="G25" s="684" t="s">
        <v>83</v>
      </c>
      <c r="H25" s="684" t="s">
        <v>83</v>
      </c>
      <c r="I25" s="684" t="s">
        <v>83</v>
      </c>
      <c r="J25" s="684" t="s">
        <v>83</v>
      </c>
      <c r="K25" s="684" t="s">
        <v>83</v>
      </c>
      <c r="L25" s="684" t="s">
        <v>83</v>
      </c>
      <c r="M25" s="684" t="s">
        <v>83</v>
      </c>
      <c r="N25" s="684" t="s">
        <v>83</v>
      </c>
      <c r="O25" s="138">
        <v>435</v>
      </c>
      <c r="P25" s="138" t="s">
        <v>84</v>
      </c>
      <c r="Q25" s="154">
        <v>435</v>
      </c>
      <c r="R25" s="559" t="s">
        <v>416</v>
      </c>
      <c r="S25" s="154">
        <v>435</v>
      </c>
      <c r="T25" s="684" t="s">
        <v>83</v>
      </c>
      <c r="U25" s="684" t="s">
        <v>83</v>
      </c>
      <c r="V25" s="684" t="s">
        <v>83</v>
      </c>
      <c r="W25" s="684" t="s">
        <v>83</v>
      </c>
      <c r="X25" s="27"/>
      <c r="Y25" s="27"/>
      <c r="Z25" s="27"/>
    </row>
    <row r="26" spans="1:26" s="355" customFormat="1" ht="20.25" x14ac:dyDescent="0.3">
      <c r="A26" s="353" t="s">
        <v>40</v>
      </c>
      <c r="B26" s="686">
        <v>100</v>
      </c>
      <c r="C26" s="686">
        <v>90</v>
      </c>
      <c r="D26" s="673" t="s">
        <v>82</v>
      </c>
      <c r="E26" s="686">
        <v>90</v>
      </c>
      <c r="F26" s="356" t="s">
        <v>86</v>
      </c>
      <c r="G26" s="356">
        <v>0</v>
      </c>
      <c r="H26" s="356" t="s">
        <v>86</v>
      </c>
      <c r="I26" s="356" t="s">
        <v>86</v>
      </c>
      <c r="J26" s="357">
        <v>90</v>
      </c>
      <c r="K26" s="357">
        <v>77</v>
      </c>
      <c r="L26" s="356" t="s">
        <v>86</v>
      </c>
      <c r="M26" s="356" t="s">
        <v>86</v>
      </c>
      <c r="N26" s="356" t="s">
        <v>86</v>
      </c>
      <c r="O26" s="358">
        <v>77</v>
      </c>
      <c r="P26" s="356" t="s">
        <v>84</v>
      </c>
      <c r="Q26" s="359">
        <v>70</v>
      </c>
      <c r="R26" s="354" t="s">
        <v>417</v>
      </c>
      <c r="S26" s="359">
        <v>70</v>
      </c>
      <c r="T26" s="360" t="s">
        <v>83</v>
      </c>
      <c r="U26" s="360" t="s">
        <v>83</v>
      </c>
      <c r="V26" s="354" t="s">
        <v>167</v>
      </c>
      <c r="W26" s="675" t="s">
        <v>168</v>
      </c>
    </row>
    <row r="27" spans="1:26" s="27" customFormat="1" x14ac:dyDescent="0.3">
      <c r="A27" s="526" t="s">
        <v>41</v>
      </c>
      <c r="B27" s="519">
        <f>SUM(B9:B26)</f>
        <v>9952.98</v>
      </c>
      <c r="C27" s="519">
        <f>SUM(C9:C26)</f>
        <v>9057.67</v>
      </c>
      <c r="D27" s="531"/>
      <c r="E27" s="519">
        <f t="shared" ref="E27:K27" si="0">SUM(E9:E26)</f>
        <v>4792</v>
      </c>
      <c r="F27" s="519">
        <f t="shared" si="0"/>
        <v>2</v>
      </c>
      <c r="G27" s="519">
        <f t="shared" si="0"/>
        <v>78</v>
      </c>
      <c r="H27" s="740">
        <f t="shared" si="0"/>
        <v>0</v>
      </c>
      <c r="I27" s="740">
        <f t="shared" si="0"/>
        <v>0</v>
      </c>
      <c r="J27" s="519">
        <f t="shared" si="0"/>
        <v>1010</v>
      </c>
      <c r="K27" s="519">
        <f t="shared" si="0"/>
        <v>2205.9499999999998</v>
      </c>
      <c r="L27" s="528"/>
      <c r="M27" s="519">
        <f>SUM(M9:M26)</f>
        <v>64</v>
      </c>
      <c r="N27" s="519">
        <f>SUM(N9:N26)</f>
        <v>323.75</v>
      </c>
      <c r="O27" s="519">
        <f>SUM(O9:O26)</f>
        <v>25960.95</v>
      </c>
      <c r="P27" s="367" t="s">
        <v>84</v>
      </c>
      <c r="Q27" s="729">
        <f>SUM(Q9:Q26)</f>
        <v>25903.95</v>
      </c>
      <c r="R27" s="529"/>
      <c r="S27" s="519">
        <f>SUM(S9:S26)</f>
        <v>23306.7</v>
      </c>
      <c r="T27" s="367"/>
      <c r="U27" s="519">
        <f t="shared" ref="U27" si="1">SUM(U9:U26)</f>
        <v>2885.9</v>
      </c>
      <c r="V27" s="741">
        <v>0</v>
      </c>
      <c r="W27" s="524"/>
    </row>
    <row r="28" spans="1:26" s="27" customFormat="1" x14ac:dyDescent="0.3">
      <c r="A28" s="163" t="s">
        <v>66</v>
      </c>
      <c r="B28" s="20"/>
      <c r="C28" s="20"/>
      <c r="D28" s="20"/>
      <c r="E28" s="77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7"/>
      <c r="Q28" s="78"/>
      <c r="R28" s="79"/>
      <c r="S28" s="164"/>
      <c r="T28" s="77"/>
      <c r="U28" s="77"/>
      <c r="V28" s="80"/>
      <c r="W28" s="81"/>
    </row>
    <row r="29" spans="1:26" s="27" customFormat="1" x14ac:dyDescent="0.3">
      <c r="A29" s="20" t="s">
        <v>76</v>
      </c>
      <c r="B29" s="20"/>
      <c r="C29" s="20"/>
      <c r="D29" s="20"/>
      <c r="E29" s="77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7"/>
      <c r="Q29" s="78"/>
      <c r="R29" s="79"/>
      <c r="S29" s="164"/>
      <c r="T29" s="77"/>
      <c r="U29" s="77"/>
      <c r="V29" s="80"/>
      <c r="W29" s="81"/>
    </row>
    <row r="30" spans="1:26" s="27" customFormat="1" x14ac:dyDescent="0.3">
      <c r="A30" s="1362" t="s">
        <v>77</v>
      </c>
      <c r="B30" s="1362"/>
      <c r="C30" s="1362"/>
      <c r="D30" s="1362"/>
      <c r="E30" s="1362"/>
      <c r="F30" s="1362"/>
      <c r="G30" s="1362"/>
      <c r="H30" s="1362"/>
      <c r="I30" s="1362"/>
      <c r="J30" s="1362"/>
      <c r="K30" s="1362"/>
      <c r="L30" s="1362"/>
      <c r="M30" s="1362"/>
      <c r="N30" s="1362"/>
      <c r="O30" s="1362"/>
      <c r="P30" s="1362"/>
      <c r="Q30" s="1362"/>
      <c r="R30" s="1362"/>
      <c r="S30" s="1362"/>
      <c r="T30" s="1362"/>
      <c r="U30" s="1362"/>
      <c r="V30" s="1362"/>
      <c r="W30" s="1362"/>
    </row>
    <row r="31" spans="1:26" s="27" customFormat="1" x14ac:dyDescent="0.3">
      <c r="A31" s="1362" t="s">
        <v>75</v>
      </c>
      <c r="B31" s="1362"/>
      <c r="C31" s="1362"/>
      <c r="D31" s="1362"/>
      <c r="E31" s="1362"/>
      <c r="F31" s="1362"/>
      <c r="G31" s="1362"/>
      <c r="H31" s="1362"/>
      <c r="I31" s="1362"/>
      <c r="J31" s="1362"/>
      <c r="K31" s="1362"/>
      <c r="L31" s="1362"/>
      <c r="M31" s="1362"/>
      <c r="N31" s="1362"/>
      <c r="O31" s="1362"/>
      <c r="P31" s="1362"/>
      <c r="Q31" s="1362"/>
      <c r="R31" s="1362"/>
      <c r="S31" s="1362"/>
      <c r="T31" s="1362"/>
      <c r="U31" s="1362"/>
      <c r="V31" s="1362"/>
      <c r="W31" s="1362"/>
    </row>
    <row r="32" spans="1:26" s="27" customFormat="1" x14ac:dyDescent="0.2">
      <c r="E32" s="82"/>
      <c r="F32" s="82"/>
      <c r="G32" s="82"/>
      <c r="H32" s="82"/>
      <c r="I32" s="82"/>
      <c r="J32" s="82"/>
      <c r="K32" s="82"/>
      <c r="L32" s="83"/>
      <c r="M32" s="83"/>
      <c r="N32" s="83"/>
    </row>
    <row r="33" spans="5:23" s="27" customFormat="1" x14ac:dyDescent="0.2">
      <c r="E33" s="82"/>
      <c r="F33" s="82"/>
      <c r="G33" s="82"/>
      <c r="H33" s="82"/>
      <c r="I33" s="82"/>
      <c r="J33" s="82"/>
      <c r="K33" s="82"/>
      <c r="L33" s="83"/>
      <c r="M33" s="83"/>
      <c r="N33" s="83"/>
    </row>
    <row r="34" spans="5:23" s="27" customFormat="1" x14ac:dyDescent="0.2">
      <c r="E34" s="82"/>
      <c r="F34" s="82"/>
      <c r="G34" s="82"/>
      <c r="H34" s="82"/>
      <c r="I34" s="82"/>
      <c r="J34" s="82"/>
      <c r="K34" s="82"/>
      <c r="L34" s="83"/>
      <c r="M34" s="83"/>
      <c r="N34" s="83"/>
    </row>
    <row r="35" spans="5:23" s="27" customFormat="1" x14ac:dyDescent="0.2">
      <c r="L35" s="83"/>
      <c r="M35" s="83"/>
      <c r="N35" s="83"/>
      <c r="W35" s="84"/>
    </row>
    <row r="36" spans="5:23" s="27" customFormat="1" x14ac:dyDescent="0.2">
      <c r="L36" s="83"/>
      <c r="M36" s="83"/>
      <c r="N36" s="83"/>
      <c r="W36" s="84"/>
    </row>
    <row r="37" spans="5:23" s="27" customFormat="1" x14ac:dyDescent="0.2">
      <c r="L37" s="83"/>
      <c r="M37" s="83"/>
      <c r="N37" s="83"/>
      <c r="W37" s="84"/>
    </row>
    <row r="38" spans="5:23" s="27" customFormat="1" x14ac:dyDescent="0.2">
      <c r="L38" s="83"/>
      <c r="M38" s="83"/>
      <c r="N38" s="83"/>
    </row>
    <row r="39" spans="5:23" s="27" customFormat="1" x14ac:dyDescent="0.2">
      <c r="L39" s="83"/>
      <c r="M39" s="83"/>
      <c r="N39" s="83"/>
    </row>
    <row r="40" spans="5:23" s="27" customFormat="1" x14ac:dyDescent="0.2">
      <c r="L40" s="83"/>
      <c r="M40" s="83"/>
      <c r="N40" s="83"/>
    </row>
    <row r="41" spans="5:23" s="27" customFormat="1" x14ac:dyDescent="0.2">
      <c r="L41" s="83"/>
      <c r="M41" s="83"/>
      <c r="N41" s="83"/>
    </row>
    <row r="42" spans="5:23" s="27" customFormat="1" x14ac:dyDescent="0.2">
      <c r="L42" s="83"/>
      <c r="M42" s="83"/>
      <c r="N42" s="83"/>
    </row>
    <row r="43" spans="5:23" s="27" customFormat="1" x14ac:dyDescent="0.2">
      <c r="L43" s="83"/>
      <c r="M43" s="83"/>
      <c r="N43" s="83"/>
    </row>
    <row r="44" spans="5:23" s="27" customFormat="1" x14ac:dyDescent="0.2">
      <c r="L44" s="83"/>
      <c r="M44" s="83"/>
      <c r="N44" s="83"/>
    </row>
    <row r="45" spans="5:23" s="27" customFormat="1" x14ac:dyDescent="0.2">
      <c r="L45" s="83"/>
      <c r="M45" s="83"/>
      <c r="N45" s="83"/>
    </row>
    <row r="46" spans="5:23" s="27" customFormat="1" x14ac:dyDescent="0.2">
      <c r="L46" s="83"/>
      <c r="M46" s="83"/>
      <c r="N46" s="83"/>
    </row>
    <row r="47" spans="5:23" s="27" customFormat="1" x14ac:dyDescent="0.2">
      <c r="L47" s="83"/>
      <c r="M47" s="83"/>
      <c r="N47" s="83"/>
    </row>
    <row r="48" spans="5:23" s="27" customFormat="1" x14ac:dyDescent="0.2">
      <c r="L48" s="83"/>
      <c r="M48" s="83"/>
      <c r="N48" s="83"/>
    </row>
    <row r="49" spans="12:14" s="27" customFormat="1" x14ac:dyDescent="0.2">
      <c r="L49" s="83"/>
      <c r="M49" s="83"/>
      <c r="N49" s="83"/>
    </row>
    <row r="50" spans="12:14" s="27" customFormat="1" x14ac:dyDescent="0.2">
      <c r="L50" s="83"/>
      <c r="M50" s="83"/>
      <c r="N50" s="83"/>
    </row>
    <row r="51" spans="12:14" s="27" customFormat="1" x14ac:dyDescent="0.2">
      <c r="L51" s="83"/>
      <c r="M51" s="83"/>
      <c r="N51" s="83"/>
    </row>
    <row r="52" spans="12:14" s="27" customFormat="1" x14ac:dyDescent="0.2">
      <c r="L52" s="83"/>
      <c r="M52" s="83"/>
      <c r="N52" s="83"/>
    </row>
    <row r="53" spans="12:14" s="27" customFormat="1" x14ac:dyDescent="0.2">
      <c r="L53" s="83"/>
      <c r="M53" s="83"/>
      <c r="N53" s="83"/>
    </row>
    <row r="54" spans="12:14" s="27" customFormat="1" x14ac:dyDescent="0.2">
      <c r="L54" s="83"/>
      <c r="M54" s="83"/>
      <c r="N54" s="83"/>
    </row>
    <row r="55" spans="12:14" s="27" customFormat="1" x14ac:dyDescent="0.2">
      <c r="L55" s="83"/>
      <c r="M55" s="83"/>
      <c r="N55" s="83"/>
    </row>
    <row r="56" spans="12:14" s="27" customFormat="1" x14ac:dyDescent="0.2">
      <c r="L56" s="83"/>
      <c r="M56" s="83"/>
      <c r="N56" s="83"/>
    </row>
    <row r="57" spans="12:14" s="27" customFormat="1" x14ac:dyDescent="0.2">
      <c r="L57" s="83"/>
      <c r="M57" s="83"/>
      <c r="N57" s="83"/>
    </row>
    <row r="58" spans="12:14" s="27" customFormat="1" x14ac:dyDescent="0.2">
      <c r="L58" s="83"/>
      <c r="M58" s="83"/>
      <c r="N58" s="83"/>
    </row>
    <row r="59" spans="12:14" s="27" customFormat="1" x14ac:dyDescent="0.2">
      <c r="L59" s="83"/>
      <c r="M59" s="83"/>
      <c r="N59" s="83"/>
    </row>
    <row r="60" spans="12:14" s="27" customFormat="1" x14ac:dyDescent="0.2">
      <c r="L60" s="83"/>
      <c r="M60" s="83"/>
      <c r="N60" s="83"/>
    </row>
    <row r="61" spans="12:14" s="27" customFormat="1" x14ac:dyDescent="0.2">
      <c r="L61" s="83"/>
      <c r="M61" s="83"/>
      <c r="N61" s="83"/>
    </row>
    <row r="62" spans="12:14" s="27" customFormat="1" x14ac:dyDescent="0.2">
      <c r="L62" s="83"/>
      <c r="M62" s="83"/>
      <c r="N62" s="83"/>
    </row>
    <row r="63" spans="12:14" s="27" customFormat="1" x14ac:dyDescent="0.2">
      <c r="L63" s="83"/>
      <c r="M63" s="83"/>
      <c r="N63" s="83"/>
    </row>
    <row r="64" spans="12:14" s="27" customFormat="1" x14ac:dyDescent="0.2">
      <c r="L64" s="83"/>
      <c r="M64" s="83"/>
      <c r="N64" s="83"/>
    </row>
    <row r="65" spans="12:14" s="27" customFormat="1" x14ac:dyDescent="0.2">
      <c r="L65" s="83"/>
      <c r="M65" s="83"/>
      <c r="N65" s="83"/>
    </row>
    <row r="66" spans="12:14" s="27" customFormat="1" x14ac:dyDescent="0.2">
      <c r="L66" s="83"/>
      <c r="M66" s="83"/>
      <c r="N66" s="83"/>
    </row>
    <row r="67" spans="12:14" s="27" customFormat="1" x14ac:dyDescent="0.2">
      <c r="L67" s="83"/>
      <c r="M67" s="83"/>
      <c r="N67" s="83"/>
    </row>
    <row r="68" spans="12:14" s="27" customFormat="1" x14ac:dyDescent="0.2">
      <c r="L68" s="83"/>
      <c r="M68" s="83"/>
      <c r="N68" s="83"/>
    </row>
    <row r="69" spans="12:14" s="27" customFormat="1" x14ac:dyDescent="0.2">
      <c r="L69" s="83"/>
      <c r="M69" s="83"/>
      <c r="N69" s="83"/>
    </row>
    <row r="70" spans="12:14" s="27" customFormat="1" x14ac:dyDescent="0.2">
      <c r="L70" s="83"/>
      <c r="M70" s="83"/>
      <c r="N70" s="83"/>
    </row>
    <row r="71" spans="12:14" s="27" customFormat="1" x14ac:dyDescent="0.2">
      <c r="L71" s="83"/>
      <c r="M71" s="83"/>
      <c r="N71" s="83"/>
    </row>
    <row r="72" spans="12:14" s="27" customFormat="1" x14ac:dyDescent="0.2">
      <c r="L72" s="83"/>
      <c r="M72" s="83"/>
      <c r="N72" s="83"/>
    </row>
    <row r="73" spans="12:14" s="27" customFormat="1" x14ac:dyDescent="0.2">
      <c r="L73" s="83"/>
      <c r="M73" s="83"/>
      <c r="N73" s="83"/>
    </row>
    <row r="74" spans="12:14" s="27" customFormat="1" x14ac:dyDescent="0.2">
      <c r="L74" s="83"/>
      <c r="M74" s="83"/>
      <c r="N74" s="83"/>
    </row>
    <row r="75" spans="12:14" s="27" customFormat="1" x14ac:dyDescent="0.2">
      <c r="L75" s="83"/>
      <c r="M75" s="83"/>
      <c r="N75" s="83"/>
    </row>
    <row r="76" spans="12:14" x14ac:dyDescent="0.3">
      <c r="L76" s="85"/>
      <c r="M76" s="85"/>
      <c r="N76" s="85"/>
    </row>
    <row r="77" spans="12:14" x14ac:dyDescent="0.3">
      <c r="L77" s="85"/>
      <c r="M77" s="85"/>
      <c r="N77" s="85"/>
    </row>
    <row r="78" spans="12:14" x14ac:dyDescent="0.3">
      <c r="L78" s="85"/>
      <c r="M78" s="85"/>
      <c r="N78" s="85"/>
    </row>
    <row r="79" spans="12:14" x14ac:dyDescent="0.3">
      <c r="L79" s="85"/>
      <c r="M79" s="85"/>
      <c r="N79" s="85"/>
    </row>
    <row r="80" spans="12:14" x14ac:dyDescent="0.3">
      <c r="L80" s="85"/>
      <c r="M80" s="85"/>
      <c r="N80" s="85"/>
    </row>
  </sheetData>
  <mergeCells count="33">
    <mergeCell ref="A30:W30"/>
    <mergeCell ref="L5:L7"/>
    <mergeCell ref="A31:W31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U6:U7"/>
    <mergeCell ref="T6:T7"/>
    <mergeCell ref="H5:I5"/>
    <mergeCell ref="M5:M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  <mergeCell ref="R6:R7"/>
    <mergeCell ref="S6:S7"/>
    <mergeCell ref="J5:K5"/>
    <mergeCell ref="N5:N7"/>
    <mergeCell ref="A2:E2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2" fitToHeight="0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6D7F2-C4C5-4F1D-B8AD-6CF56B6FF876}">
  <sheetPr>
    <tabColor rgb="FFFFC000"/>
    <pageSetUpPr fitToPage="1"/>
  </sheetPr>
  <dimension ref="A1:Z116"/>
  <sheetViews>
    <sheetView view="pageBreakPreview" zoomScale="98" zoomScaleNormal="85" zoomScaleSheetLayoutView="98" zoomScalePageLayoutView="80" workbookViewId="0">
      <pane xSplit="1" ySplit="7" topLeftCell="G9" activePane="bottomRight" state="frozen"/>
      <selection pane="topRight" activeCell="B1" sqref="B1"/>
      <selection pane="bottomLeft" activeCell="A10" sqref="A10"/>
      <selection pane="bottomRight" activeCell="T56" sqref="T56"/>
    </sheetView>
  </sheetViews>
  <sheetFormatPr defaultRowHeight="18.75" x14ac:dyDescent="0.3"/>
  <cols>
    <col min="1" max="1" width="10" style="954" customWidth="1"/>
    <col min="2" max="4" width="9.5" style="954" customWidth="1"/>
    <col min="5" max="5" width="9.75" style="954" customWidth="1"/>
    <col min="6" max="6" width="9" style="954" customWidth="1"/>
    <col min="7" max="11" width="9.375" style="954" customWidth="1"/>
    <col min="12" max="12" width="9.25" style="954" customWidth="1"/>
    <col min="13" max="13" width="12.875" style="954" customWidth="1"/>
    <col min="14" max="14" width="13" style="954" customWidth="1"/>
    <col min="15" max="15" width="10.25" style="954" bestFit="1" customWidth="1"/>
    <col min="16" max="16" width="9.375" style="954" customWidth="1"/>
    <col min="17" max="17" width="10.375" style="954" customWidth="1"/>
    <col min="18" max="18" width="22.625" style="954" customWidth="1"/>
    <col min="19" max="19" width="10.75" style="954" bestFit="1" customWidth="1"/>
    <col min="20" max="20" width="26" style="954" customWidth="1"/>
    <col min="21" max="21" width="11.25" style="954" bestFit="1" customWidth="1"/>
    <col min="22" max="22" width="13.75" style="954" customWidth="1"/>
    <col min="23" max="23" width="17.25" style="954" customWidth="1"/>
    <col min="24" max="16384" width="9" style="954"/>
  </cols>
  <sheetData>
    <row r="1" spans="1:26" s="951" customFormat="1" ht="20.25" x14ac:dyDescent="0.3">
      <c r="A1" s="1444" t="s">
        <v>79</v>
      </c>
      <c r="B1" s="1444"/>
      <c r="C1" s="1444"/>
      <c r="D1" s="1444"/>
      <c r="E1" s="1444"/>
      <c r="F1" s="1444"/>
      <c r="G1" s="1444"/>
      <c r="H1" s="1444"/>
      <c r="I1" s="1444"/>
      <c r="J1" s="1444"/>
      <c r="K1" s="1444"/>
      <c r="L1" s="1444"/>
      <c r="M1" s="1444"/>
      <c r="N1" s="1444"/>
      <c r="O1" s="1444"/>
      <c r="P1" s="1444"/>
      <c r="Q1" s="1444"/>
      <c r="R1" s="1444"/>
      <c r="S1" s="1444"/>
      <c r="T1" s="1444"/>
      <c r="U1" s="1444"/>
      <c r="V1" s="1444"/>
      <c r="W1" s="1444"/>
      <c r="X1" s="950"/>
      <c r="Y1" s="950"/>
      <c r="Z1" s="950"/>
    </row>
    <row r="2" spans="1:26" x14ac:dyDescent="0.3">
      <c r="A2" s="952" t="s">
        <v>460</v>
      </c>
      <c r="B2" s="953"/>
      <c r="C2" s="953"/>
      <c r="D2" s="953"/>
      <c r="E2" s="953"/>
      <c r="F2" s="953"/>
      <c r="G2" s="953"/>
      <c r="H2" s="953"/>
      <c r="I2" s="953"/>
      <c r="J2" s="953"/>
      <c r="K2" s="953"/>
      <c r="L2" s="953"/>
      <c r="M2" s="953"/>
      <c r="N2" s="953"/>
      <c r="O2" s="953"/>
      <c r="P2" s="953"/>
      <c r="Q2" s="953"/>
      <c r="R2" s="953"/>
      <c r="S2" s="953"/>
      <c r="T2" s="953"/>
      <c r="U2" s="953"/>
      <c r="V2" s="953"/>
      <c r="W2" s="953"/>
    </row>
    <row r="3" spans="1:26" ht="18.75" customHeight="1" x14ac:dyDescent="0.3">
      <c r="A3" s="1445" t="s">
        <v>0</v>
      </c>
      <c r="B3" s="1448" t="s">
        <v>461</v>
      </c>
      <c r="C3" s="1450" t="s">
        <v>462</v>
      </c>
      <c r="D3" s="955" t="s">
        <v>2</v>
      </c>
      <c r="E3" s="1453" t="s">
        <v>3</v>
      </c>
      <c r="F3" s="1454"/>
      <c r="G3" s="1455"/>
      <c r="H3" s="1459" t="s">
        <v>4</v>
      </c>
      <c r="I3" s="1460"/>
      <c r="J3" s="1460"/>
      <c r="K3" s="1460"/>
      <c r="L3" s="1460"/>
      <c r="M3" s="1460"/>
      <c r="N3" s="1461"/>
      <c r="O3" s="1465" t="s">
        <v>5</v>
      </c>
      <c r="P3" s="1466"/>
      <c r="Q3" s="1465" t="s">
        <v>6</v>
      </c>
      <c r="R3" s="1467"/>
      <c r="S3" s="1467"/>
      <c r="T3" s="1467"/>
      <c r="U3" s="1466"/>
      <c r="V3" s="1450" t="s">
        <v>7</v>
      </c>
      <c r="W3" s="1450" t="s">
        <v>8</v>
      </c>
    </row>
    <row r="4" spans="1:26" s="958" customFormat="1" ht="21" customHeight="1" x14ac:dyDescent="0.2">
      <c r="A4" s="1446"/>
      <c r="B4" s="1449"/>
      <c r="C4" s="1451"/>
      <c r="D4" s="957" t="s">
        <v>10</v>
      </c>
      <c r="E4" s="1456"/>
      <c r="F4" s="1457"/>
      <c r="G4" s="1458"/>
      <c r="H4" s="1462"/>
      <c r="I4" s="1463"/>
      <c r="J4" s="1463"/>
      <c r="K4" s="1463"/>
      <c r="L4" s="1463"/>
      <c r="M4" s="1463"/>
      <c r="N4" s="1464"/>
      <c r="O4" s="1450" t="s">
        <v>11</v>
      </c>
      <c r="P4" s="1450" t="s">
        <v>12</v>
      </c>
      <c r="Q4" s="1450" t="s">
        <v>13</v>
      </c>
      <c r="R4" s="1459" t="s">
        <v>14</v>
      </c>
      <c r="S4" s="1461"/>
      <c r="T4" s="1459" t="s">
        <v>15</v>
      </c>
      <c r="U4" s="1461"/>
      <c r="V4" s="1451"/>
      <c r="W4" s="1451"/>
    </row>
    <row r="5" spans="1:26" s="958" customFormat="1" ht="18.75" customHeight="1" x14ac:dyDescent="0.2">
      <c r="A5" s="1446"/>
      <c r="B5" s="1449"/>
      <c r="C5" s="1451"/>
      <c r="D5" s="957" t="s">
        <v>17</v>
      </c>
      <c r="E5" s="959" t="s">
        <v>18</v>
      </c>
      <c r="F5" s="1468" t="s">
        <v>19</v>
      </c>
      <c r="G5" s="1469"/>
      <c r="H5" s="1468" t="s">
        <v>69</v>
      </c>
      <c r="I5" s="1469"/>
      <c r="J5" s="1468" t="s">
        <v>70</v>
      </c>
      <c r="K5" s="1469"/>
      <c r="L5" s="1450" t="s">
        <v>20</v>
      </c>
      <c r="M5" s="1448" t="s">
        <v>21</v>
      </c>
      <c r="N5" s="1448" t="s">
        <v>22</v>
      </c>
      <c r="O5" s="1451"/>
      <c r="P5" s="1451"/>
      <c r="Q5" s="1451"/>
      <c r="R5" s="1462"/>
      <c r="S5" s="1464"/>
      <c r="T5" s="1462"/>
      <c r="U5" s="1464"/>
      <c r="V5" s="1451"/>
      <c r="W5" s="1451"/>
    </row>
    <row r="6" spans="1:26" s="960" customFormat="1" ht="18.75" customHeight="1" x14ac:dyDescent="0.2">
      <c r="A6" s="1446"/>
      <c r="B6" s="1449"/>
      <c r="C6" s="1451"/>
      <c r="D6" s="956" t="s">
        <v>24</v>
      </c>
      <c r="E6" s="959" t="s">
        <v>81</v>
      </c>
      <c r="F6" s="1448" t="s">
        <v>25</v>
      </c>
      <c r="G6" s="1448" t="s">
        <v>68</v>
      </c>
      <c r="H6" s="1448" t="s">
        <v>68</v>
      </c>
      <c r="I6" s="1448" t="s">
        <v>74</v>
      </c>
      <c r="J6" s="1448" t="s">
        <v>68</v>
      </c>
      <c r="K6" s="1448" t="s">
        <v>74</v>
      </c>
      <c r="L6" s="1451"/>
      <c r="M6" s="1449"/>
      <c r="N6" s="1449"/>
      <c r="O6" s="1451"/>
      <c r="P6" s="1451"/>
      <c r="Q6" s="1451"/>
      <c r="R6" s="1448" t="s">
        <v>67</v>
      </c>
      <c r="S6" s="1448" t="s">
        <v>26</v>
      </c>
      <c r="T6" s="1448" t="s">
        <v>67</v>
      </c>
      <c r="U6" s="1448" t="s">
        <v>26</v>
      </c>
      <c r="V6" s="1451"/>
      <c r="W6" s="1451"/>
    </row>
    <row r="7" spans="1:26" s="960" customFormat="1" ht="55.5" customHeight="1" x14ac:dyDescent="0.2">
      <c r="A7" s="1447"/>
      <c r="B7" s="961" t="s">
        <v>27</v>
      </c>
      <c r="C7" s="1452"/>
      <c r="D7" s="961"/>
      <c r="E7" s="962"/>
      <c r="F7" s="1470"/>
      <c r="G7" s="1470"/>
      <c r="H7" s="1470"/>
      <c r="I7" s="1470"/>
      <c r="J7" s="1470"/>
      <c r="K7" s="1470"/>
      <c r="L7" s="1452"/>
      <c r="M7" s="1470"/>
      <c r="N7" s="1470"/>
      <c r="O7" s="1452"/>
      <c r="P7" s="1452"/>
      <c r="Q7" s="1452"/>
      <c r="R7" s="1470"/>
      <c r="S7" s="1470"/>
      <c r="T7" s="1470"/>
      <c r="U7" s="1470"/>
      <c r="V7" s="1452"/>
      <c r="W7" s="1452"/>
    </row>
    <row r="8" spans="1:26" s="960" customFormat="1" ht="20.25" customHeight="1" x14ac:dyDescent="0.2">
      <c r="A8" s="963" t="s">
        <v>46</v>
      </c>
      <c r="B8" s="963" t="s">
        <v>47</v>
      </c>
      <c r="C8" s="963" t="s">
        <v>48</v>
      </c>
      <c r="D8" s="963" t="s">
        <v>49</v>
      </c>
      <c r="E8" s="963" t="s">
        <v>50</v>
      </c>
      <c r="F8" s="963" t="s">
        <v>51</v>
      </c>
      <c r="G8" s="963" t="s">
        <v>52</v>
      </c>
      <c r="H8" s="963" t="s">
        <v>53</v>
      </c>
      <c r="I8" s="963" t="s">
        <v>54</v>
      </c>
      <c r="J8" s="963" t="s">
        <v>55</v>
      </c>
      <c r="K8" s="963" t="s">
        <v>56</v>
      </c>
      <c r="L8" s="963" t="s">
        <v>57</v>
      </c>
      <c r="M8" s="963" t="s">
        <v>58</v>
      </c>
      <c r="N8" s="963" t="s">
        <v>59</v>
      </c>
      <c r="O8" s="963" t="s">
        <v>60</v>
      </c>
      <c r="P8" s="963" t="s">
        <v>61</v>
      </c>
      <c r="Q8" s="963" t="s">
        <v>62</v>
      </c>
      <c r="R8" s="963" t="s">
        <v>63</v>
      </c>
      <c r="S8" s="963" t="s">
        <v>64</v>
      </c>
      <c r="T8" s="963" t="s">
        <v>65</v>
      </c>
      <c r="U8" s="963" t="s">
        <v>71</v>
      </c>
      <c r="V8" s="963" t="s">
        <v>72</v>
      </c>
      <c r="W8" s="963" t="s">
        <v>73</v>
      </c>
    </row>
    <row r="9" spans="1:26" s="978" customFormat="1" ht="24" customHeight="1" x14ac:dyDescent="0.2">
      <c r="A9" s="964" t="s">
        <v>42</v>
      </c>
      <c r="B9" s="965">
        <v>38</v>
      </c>
      <c r="C9" s="965">
        <v>38</v>
      </c>
      <c r="D9" s="966" t="s">
        <v>144</v>
      </c>
      <c r="E9" s="967">
        <v>2</v>
      </c>
      <c r="F9" s="968" t="s">
        <v>86</v>
      </c>
      <c r="G9" s="968" t="s">
        <v>86</v>
      </c>
      <c r="H9" s="967">
        <v>2</v>
      </c>
      <c r="I9" s="969">
        <v>30</v>
      </c>
      <c r="J9" s="968" t="s">
        <v>86</v>
      </c>
      <c r="K9" s="968" t="s">
        <v>86</v>
      </c>
      <c r="L9" s="965" t="s">
        <v>107</v>
      </c>
      <c r="M9" s="967">
        <v>2</v>
      </c>
      <c r="N9" s="965">
        <v>32</v>
      </c>
      <c r="O9" s="969">
        <v>30</v>
      </c>
      <c r="P9" s="970" t="s">
        <v>84</v>
      </c>
      <c r="Q9" s="971">
        <v>12000</v>
      </c>
      <c r="R9" s="972" t="s">
        <v>463</v>
      </c>
      <c r="S9" s="973">
        <v>5000</v>
      </c>
      <c r="T9" s="974" t="s">
        <v>464</v>
      </c>
      <c r="U9" s="975">
        <v>7000</v>
      </c>
      <c r="V9" s="976" t="s">
        <v>465</v>
      </c>
      <c r="W9" s="977" t="s">
        <v>466</v>
      </c>
    </row>
    <row r="10" spans="1:26" s="978" customFormat="1" ht="24" customHeight="1" x14ac:dyDescent="0.2">
      <c r="A10" s="964"/>
      <c r="B10" s="979"/>
      <c r="C10" s="979"/>
      <c r="D10" s="980"/>
      <c r="E10" s="981"/>
      <c r="F10" s="982"/>
      <c r="G10" s="981"/>
      <c r="H10" s="981"/>
      <c r="I10" s="983"/>
      <c r="J10" s="981"/>
      <c r="K10" s="981"/>
      <c r="L10" s="979"/>
      <c r="M10" s="981"/>
      <c r="N10" s="979"/>
      <c r="O10" s="983"/>
      <c r="P10" s="979"/>
      <c r="Q10" s="984"/>
      <c r="R10" s="985" t="s">
        <v>467</v>
      </c>
      <c r="S10" s="986"/>
      <c r="T10" s="974"/>
      <c r="U10" s="987"/>
      <c r="V10" s="988" t="s">
        <v>468</v>
      </c>
      <c r="W10" s="989" t="s">
        <v>469</v>
      </c>
    </row>
    <row r="11" spans="1:26" s="978" customFormat="1" ht="24" customHeight="1" x14ac:dyDescent="0.2">
      <c r="A11" s="964"/>
      <c r="B11" s="979"/>
      <c r="C11" s="979"/>
      <c r="D11" s="980"/>
      <c r="E11" s="981"/>
      <c r="F11" s="982"/>
      <c r="G11" s="981"/>
      <c r="H11" s="981"/>
      <c r="I11" s="983"/>
      <c r="J11" s="981"/>
      <c r="K11" s="981"/>
      <c r="L11" s="979"/>
      <c r="M11" s="981"/>
      <c r="N11" s="979"/>
      <c r="O11" s="983"/>
      <c r="P11" s="979"/>
      <c r="Q11" s="984"/>
      <c r="R11" s="990" t="s">
        <v>470</v>
      </c>
      <c r="S11" s="986"/>
      <c r="T11" s="974"/>
      <c r="U11" s="987"/>
      <c r="V11" s="988" t="s">
        <v>471</v>
      </c>
      <c r="W11" s="991"/>
    </row>
    <row r="12" spans="1:26" s="978" customFormat="1" ht="24" customHeight="1" x14ac:dyDescent="0.2">
      <c r="A12" s="964"/>
      <c r="B12" s="979"/>
      <c r="C12" s="979"/>
      <c r="D12" s="980"/>
      <c r="E12" s="981"/>
      <c r="F12" s="982"/>
      <c r="G12" s="981"/>
      <c r="H12" s="981"/>
      <c r="I12" s="983"/>
      <c r="J12" s="981"/>
      <c r="K12" s="981"/>
      <c r="L12" s="979"/>
      <c r="M12" s="981"/>
      <c r="N12" s="979"/>
      <c r="O12" s="983"/>
      <c r="P12" s="979"/>
      <c r="Q12" s="984"/>
      <c r="R12" s="32" t="s">
        <v>472</v>
      </c>
      <c r="S12" s="986"/>
      <c r="T12" s="974"/>
      <c r="U12" s="987"/>
      <c r="V12" s="988" t="s">
        <v>473</v>
      </c>
      <c r="W12" s="992"/>
    </row>
    <row r="13" spans="1:26" s="978" customFormat="1" ht="24" customHeight="1" x14ac:dyDescent="0.2">
      <c r="A13" s="964"/>
      <c r="B13" s="979"/>
      <c r="C13" s="979"/>
      <c r="D13" s="980"/>
      <c r="E13" s="981"/>
      <c r="F13" s="982"/>
      <c r="G13" s="981"/>
      <c r="H13" s="981"/>
      <c r="I13" s="983"/>
      <c r="J13" s="981"/>
      <c r="K13" s="981"/>
      <c r="L13" s="979"/>
      <c r="M13" s="981"/>
      <c r="N13" s="979"/>
      <c r="O13" s="983"/>
      <c r="P13" s="979"/>
      <c r="Q13" s="984"/>
      <c r="R13" s="993" t="s">
        <v>474</v>
      </c>
      <c r="S13" s="986"/>
      <c r="T13" s="974"/>
      <c r="U13" s="987"/>
      <c r="V13" s="988" t="s">
        <v>475</v>
      </c>
      <c r="W13" s="992"/>
    </row>
    <row r="14" spans="1:26" s="978" customFormat="1" ht="35.25" customHeight="1" x14ac:dyDescent="0.2">
      <c r="A14" s="964"/>
      <c r="B14" s="979"/>
      <c r="C14" s="979"/>
      <c r="D14" s="980"/>
      <c r="E14" s="981"/>
      <c r="F14" s="982"/>
      <c r="G14" s="981"/>
      <c r="H14" s="981"/>
      <c r="I14" s="983"/>
      <c r="J14" s="981"/>
      <c r="K14" s="981"/>
      <c r="L14" s="979"/>
      <c r="M14" s="981"/>
      <c r="N14" s="979"/>
      <c r="O14" s="983"/>
      <c r="P14" s="979"/>
      <c r="Q14" s="984"/>
      <c r="R14" s="993" t="s">
        <v>476</v>
      </c>
      <c r="S14" s="986"/>
      <c r="T14" s="974"/>
      <c r="U14" s="987"/>
      <c r="V14" s="994" t="s">
        <v>477</v>
      </c>
      <c r="W14" s="992"/>
    </row>
    <row r="15" spans="1:26" s="978" customFormat="1" ht="24" customHeight="1" x14ac:dyDescent="0.2">
      <c r="A15" s="964"/>
      <c r="B15" s="979"/>
      <c r="C15" s="979"/>
      <c r="D15" s="980"/>
      <c r="E15" s="981"/>
      <c r="F15" s="982"/>
      <c r="G15" s="981"/>
      <c r="H15" s="981"/>
      <c r="I15" s="983"/>
      <c r="J15" s="981"/>
      <c r="K15" s="981"/>
      <c r="L15" s="979"/>
      <c r="M15" s="981"/>
      <c r="N15" s="979"/>
      <c r="O15" s="983"/>
      <c r="P15" s="979"/>
      <c r="Q15" s="984"/>
      <c r="R15" s="32" t="s">
        <v>478</v>
      </c>
      <c r="S15" s="986"/>
      <c r="T15" s="974"/>
      <c r="U15" s="987"/>
      <c r="V15" s="995" t="s">
        <v>479</v>
      </c>
      <c r="W15" s="992"/>
    </row>
    <row r="16" spans="1:26" s="978" customFormat="1" ht="24" customHeight="1" x14ac:dyDescent="0.2">
      <c r="A16" s="964"/>
      <c r="B16" s="979"/>
      <c r="C16" s="979"/>
      <c r="D16" s="980"/>
      <c r="E16" s="981"/>
      <c r="F16" s="982"/>
      <c r="G16" s="981"/>
      <c r="H16" s="981"/>
      <c r="I16" s="983"/>
      <c r="J16" s="981"/>
      <c r="K16" s="981"/>
      <c r="L16" s="979"/>
      <c r="M16" s="981"/>
      <c r="N16" s="979"/>
      <c r="O16" s="983"/>
      <c r="P16" s="979"/>
      <c r="Q16" s="984"/>
      <c r="R16" s="246" t="s">
        <v>480</v>
      </c>
      <c r="S16" s="986"/>
      <c r="T16" s="974"/>
      <c r="U16" s="987"/>
      <c r="V16" s="995" t="s">
        <v>481</v>
      </c>
      <c r="W16" s="992"/>
    </row>
    <row r="17" spans="1:23" s="978" customFormat="1" ht="24" customHeight="1" x14ac:dyDescent="0.2">
      <c r="A17" s="964"/>
      <c r="B17" s="979"/>
      <c r="C17" s="979"/>
      <c r="D17" s="980"/>
      <c r="E17" s="981"/>
      <c r="F17" s="982"/>
      <c r="G17" s="981"/>
      <c r="H17" s="981"/>
      <c r="I17" s="983"/>
      <c r="J17" s="981"/>
      <c r="K17" s="981"/>
      <c r="L17" s="979"/>
      <c r="M17" s="981"/>
      <c r="N17" s="979"/>
      <c r="O17" s="983"/>
      <c r="P17" s="979"/>
      <c r="Q17" s="984"/>
      <c r="R17" s="32" t="s">
        <v>482</v>
      </c>
      <c r="S17" s="986"/>
      <c r="T17" s="974"/>
      <c r="U17" s="987"/>
      <c r="V17" s="991" t="s">
        <v>483</v>
      </c>
      <c r="W17" s="992"/>
    </row>
    <row r="18" spans="1:23" s="978" customFormat="1" ht="24" customHeight="1" x14ac:dyDescent="0.2">
      <c r="A18" s="964"/>
      <c r="B18" s="979"/>
      <c r="C18" s="979"/>
      <c r="D18" s="980"/>
      <c r="E18" s="981"/>
      <c r="F18" s="982"/>
      <c r="G18" s="981"/>
      <c r="H18" s="981"/>
      <c r="I18" s="983"/>
      <c r="J18" s="981"/>
      <c r="K18" s="981"/>
      <c r="L18" s="979"/>
      <c r="M18" s="981"/>
      <c r="N18" s="979"/>
      <c r="O18" s="983"/>
      <c r="P18" s="979"/>
      <c r="Q18" s="984"/>
      <c r="R18" s="993" t="s">
        <v>484</v>
      </c>
      <c r="S18" s="986"/>
      <c r="T18" s="974"/>
      <c r="U18" s="987"/>
      <c r="V18" s="992"/>
      <c r="W18" s="996"/>
    </row>
    <row r="19" spans="1:23" s="978" customFormat="1" ht="24" customHeight="1" x14ac:dyDescent="0.2">
      <c r="A19" s="964"/>
      <c r="B19" s="979"/>
      <c r="C19" s="979"/>
      <c r="D19" s="980"/>
      <c r="E19" s="981"/>
      <c r="F19" s="982"/>
      <c r="G19" s="981"/>
      <c r="H19" s="981"/>
      <c r="I19" s="983"/>
      <c r="J19" s="981"/>
      <c r="K19" s="981"/>
      <c r="L19" s="979"/>
      <c r="M19" s="981"/>
      <c r="N19" s="979"/>
      <c r="O19" s="983"/>
      <c r="P19" s="979"/>
      <c r="Q19" s="984"/>
      <c r="R19" s="246" t="s">
        <v>485</v>
      </c>
      <c r="S19" s="986"/>
      <c r="T19" s="974"/>
      <c r="U19" s="987"/>
      <c r="V19" s="992"/>
      <c r="W19" s="996"/>
    </row>
    <row r="20" spans="1:23" s="978" customFormat="1" ht="24" customHeight="1" x14ac:dyDescent="0.2">
      <c r="A20" s="964"/>
      <c r="B20" s="979"/>
      <c r="C20" s="979"/>
      <c r="D20" s="980"/>
      <c r="E20" s="981"/>
      <c r="F20" s="982"/>
      <c r="G20" s="981"/>
      <c r="H20" s="981"/>
      <c r="I20" s="983"/>
      <c r="J20" s="981"/>
      <c r="K20" s="981"/>
      <c r="L20" s="979"/>
      <c r="M20" s="981"/>
      <c r="N20" s="979"/>
      <c r="O20" s="983"/>
      <c r="P20" s="979"/>
      <c r="Q20" s="984"/>
      <c r="R20" s="246" t="s">
        <v>486</v>
      </c>
      <c r="S20" s="986"/>
      <c r="T20" s="974"/>
      <c r="U20" s="987"/>
      <c r="V20" s="980"/>
      <c r="W20" s="996"/>
    </row>
    <row r="21" spans="1:23" s="978" customFormat="1" ht="24" customHeight="1" x14ac:dyDescent="0.2">
      <c r="A21" s="964"/>
      <c r="B21" s="979"/>
      <c r="C21" s="979"/>
      <c r="D21" s="980"/>
      <c r="E21" s="981"/>
      <c r="F21" s="982"/>
      <c r="G21" s="981"/>
      <c r="H21" s="981"/>
      <c r="I21" s="983"/>
      <c r="J21" s="981"/>
      <c r="K21" s="981"/>
      <c r="L21" s="979"/>
      <c r="M21" s="981"/>
      <c r="N21" s="979"/>
      <c r="O21" s="983"/>
      <c r="P21" s="979"/>
      <c r="Q21" s="984"/>
      <c r="R21" s="246" t="s">
        <v>487</v>
      </c>
      <c r="S21" s="986"/>
      <c r="T21" s="974"/>
      <c r="U21" s="987"/>
      <c r="V21" s="980"/>
      <c r="W21" s="996"/>
    </row>
    <row r="22" spans="1:23" s="978" customFormat="1" ht="24" customHeight="1" x14ac:dyDescent="0.2">
      <c r="A22" s="964"/>
      <c r="B22" s="979"/>
      <c r="C22" s="979"/>
      <c r="D22" s="980"/>
      <c r="E22" s="981"/>
      <c r="F22" s="982"/>
      <c r="G22" s="981"/>
      <c r="H22" s="981"/>
      <c r="I22" s="983"/>
      <c r="J22" s="981"/>
      <c r="K22" s="981"/>
      <c r="L22" s="979"/>
      <c r="M22" s="981"/>
      <c r="N22" s="979"/>
      <c r="O22" s="983"/>
      <c r="P22" s="979"/>
      <c r="Q22" s="984"/>
      <c r="R22" s="246" t="s">
        <v>488</v>
      </c>
      <c r="S22" s="986"/>
      <c r="T22" s="974"/>
      <c r="U22" s="987"/>
      <c r="V22" s="980"/>
      <c r="W22" s="996"/>
    </row>
    <row r="23" spans="1:23" s="978" customFormat="1" ht="24" customHeight="1" x14ac:dyDescent="0.2">
      <c r="A23" s="964"/>
      <c r="B23" s="979"/>
      <c r="C23" s="979"/>
      <c r="D23" s="980"/>
      <c r="E23" s="981"/>
      <c r="F23" s="982"/>
      <c r="G23" s="981"/>
      <c r="H23" s="981"/>
      <c r="I23" s="983"/>
      <c r="J23" s="981"/>
      <c r="K23" s="981"/>
      <c r="L23" s="979"/>
      <c r="M23" s="981"/>
      <c r="N23" s="979"/>
      <c r="O23" s="983"/>
      <c r="P23" s="979"/>
      <c r="Q23" s="984"/>
      <c r="R23" s="246" t="s">
        <v>489</v>
      </c>
      <c r="S23" s="986"/>
      <c r="T23" s="974"/>
      <c r="U23" s="987"/>
      <c r="V23" s="980"/>
      <c r="W23" s="996"/>
    </row>
    <row r="24" spans="1:23" s="978" customFormat="1" ht="24" customHeight="1" x14ac:dyDescent="0.2">
      <c r="A24" s="964"/>
      <c r="B24" s="979"/>
      <c r="C24" s="979"/>
      <c r="D24" s="980"/>
      <c r="E24" s="981"/>
      <c r="F24" s="982"/>
      <c r="G24" s="981"/>
      <c r="H24" s="981"/>
      <c r="I24" s="983"/>
      <c r="J24" s="981"/>
      <c r="K24" s="981"/>
      <c r="L24" s="979"/>
      <c r="M24" s="981"/>
      <c r="N24" s="979"/>
      <c r="O24" s="983"/>
      <c r="P24" s="979"/>
      <c r="Q24" s="984"/>
      <c r="R24" s="246" t="s">
        <v>490</v>
      </c>
      <c r="S24" s="986"/>
      <c r="T24" s="974"/>
      <c r="U24" s="987"/>
      <c r="V24" s="980"/>
      <c r="W24" s="996"/>
    </row>
    <row r="25" spans="1:23" s="978" customFormat="1" ht="24" customHeight="1" x14ac:dyDescent="0.2">
      <c r="A25" s="964"/>
      <c r="B25" s="979"/>
      <c r="C25" s="979"/>
      <c r="D25" s="980"/>
      <c r="E25" s="981"/>
      <c r="F25" s="982"/>
      <c r="G25" s="981"/>
      <c r="H25" s="981"/>
      <c r="I25" s="983"/>
      <c r="J25" s="981"/>
      <c r="K25" s="981"/>
      <c r="L25" s="979"/>
      <c r="M25" s="981"/>
      <c r="N25" s="979"/>
      <c r="O25" s="983"/>
      <c r="P25" s="979"/>
      <c r="Q25" s="984"/>
      <c r="R25" s="246" t="s">
        <v>478</v>
      </c>
      <c r="S25" s="986"/>
      <c r="T25" s="974"/>
      <c r="U25" s="987"/>
      <c r="V25" s="980"/>
      <c r="W25" s="996"/>
    </row>
    <row r="26" spans="1:23" s="355" customFormat="1" ht="20.25" x14ac:dyDescent="0.3">
      <c r="A26" s="997" t="s">
        <v>43</v>
      </c>
      <c r="B26" s="998">
        <v>280</v>
      </c>
      <c r="C26" s="998">
        <v>280</v>
      </c>
      <c r="D26" s="999" t="s">
        <v>144</v>
      </c>
      <c r="E26" s="1000">
        <v>51</v>
      </c>
      <c r="F26" s="968" t="s">
        <v>86</v>
      </c>
      <c r="G26" s="968" t="s">
        <v>86</v>
      </c>
      <c r="H26" s="1000">
        <v>51</v>
      </c>
      <c r="I26" s="1001">
        <v>530</v>
      </c>
      <c r="J26" s="968" t="s">
        <v>86</v>
      </c>
      <c r="K26" s="968" t="s">
        <v>86</v>
      </c>
      <c r="L26" s="979" t="s">
        <v>107</v>
      </c>
      <c r="M26" s="1000">
        <v>51</v>
      </c>
      <c r="N26" s="998">
        <v>280</v>
      </c>
      <c r="O26" s="1001">
        <v>530</v>
      </c>
      <c r="P26" s="965" t="s">
        <v>84</v>
      </c>
      <c r="Q26" s="968" t="s">
        <v>86</v>
      </c>
      <c r="R26" s="968" t="s">
        <v>86</v>
      </c>
      <c r="S26" s="968" t="s">
        <v>86</v>
      </c>
      <c r="T26" s="974" t="s">
        <v>464</v>
      </c>
      <c r="U26" s="968" t="s">
        <v>86</v>
      </c>
      <c r="V26" s="968" t="s">
        <v>86</v>
      </c>
      <c r="W26" s="968" t="s">
        <v>86</v>
      </c>
    </row>
    <row r="27" spans="1:23" s="355" customFormat="1" ht="20.25" x14ac:dyDescent="0.2">
      <c r="A27" s="964" t="s">
        <v>29</v>
      </c>
      <c r="B27" s="1000">
        <v>1006</v>
      </c>
      <c r="C27" s="1000">
        <v>1006</v>
      </c>
      <c r="D27" s="1002" t="s">
        <v>145</v>
      </c>
      <c r="E27" s="1000">
        <v>91</v>
      </c>
      <c r="F27" s="968" t="s">
        <v>86</v>
      </c>
      <c r="G27" s="968" t="s">
        <v>86</v>
      </c>
      <c r="H27" s="1000">
        <v>91</v>
      </c>
      <c r="I27" s="1001">
        <v>750</v>
      </c>
      <c r="J27" s="968" t="s">
        <v>86</v>
      </c>
      <c r="K27" s="968" t="s">
        <v>86</v>
      </c>
      <c r="L27" s="979" t="s">
        <v>107</v>
      </c>
      <c r="M27" s="1000">
        <v>91</v>
      </c>
      <c r="N27" s="1000">
        <v>1006</v>
      </c>
      <c r="O27" s="1001">
        <v>750</v>
      </c>
      <c r="P27" s="965" t="s">
        <v>84</v>
      </c>
      <c r="Q27" s="968" t="s">
        <v>86</v>
      </c>
      <c r="R27" s="246" t="s">
        <v>491</v>
      </c>
      <c r="S27" s="968" t="s">
        <v>86</v>
      </c>
      <c r="T27" s="974" t="s">
        <v>464</v>
      </c>
      <c r="U27" s="968" t="s">
        <v>86</v>
      </c>
      <c r="V27" s="968" t="s">
        <v>86</v>
      </c>
      <c r="W27" s="968" t="s">
        <v>86</v>
      </c>
    </row>
    <row r="28" spans="1:23" s="355" customFormat="1" ht="20.25" x14ac:dyDescent="0.2">
      <c r="A28" s="964"/>
      <c r="B28" s="1000"/>
      <c r="C28" s="1000"/>
      <c r="D28" s="1002"/>
      <c r="E28" s="1000"/>
      <c r="F28" s="1000"/>
      <c r="G28" s="1000"/>
      <c r="H28" s="1000"/>
      <c r="I28" s="1001"/>
      <c r="J28" s="1000"/>
      <c r="K28" s="1000"/>
      <c r="L28" s="979"/>
      <c r="M28" s="1000"/>
      <c r="N28" s="1000"/>
      <c r="O28" s="1001"/>
      <c r="P28" s="979"/>
      <c r="Q28" s="971"/>
      <c r="R28" s="32" t="s">
        <v>492</v>
      </c>
      <c r="S28" s="1003"/>
      <c r="T28" s="1004"/>
      <c r="U28" s="973"/>
      <c r="V28" s="1005"/>
      <c r="W28" s="34"/>
    </row>
    <row r="29" spans="1:23" s="355" customFormat="1" ht="20.25" x14ac:dyDescent="0.2">
      <c r="A29" s="964"/>
      <c r="B29" s="1000"/>
      <c r="C29" s="1000"/>
      <c r="D29" s="1002"/>
      <c r="E29" s="1000"/>
      <c r="F29" s="1000"/>
      <c r="G29" s="1000"/>
      <c r="H29" s="1000"/>
      <c r="I29" s="1001"/>
      <c r="J29" s="1000"/>
      <c r="K29" s="1000"/>
      <c r="L29" s="979"/>
      <c r="M29" s="1000"/>
      <c r="N29" s="1000"/>
      <c r="O29" s="1001"/>
      <c r="P29" s="979"/>
      <c r="Q29" s="971"/>
      <c r="R29" s="993" t="s">
        <v>493</v>
      </c>
      <c r="S29" s="1003"/>
      <c r="T29" s="1004"/>
      <c r="U29" s="973"/>
      <c r="V29" s="1005"/>
      <c r="W29" s="34"/>
    </row>
    <row r="30" spans="1:23" s="355" customFormat="1" ht="20.25" x14ac:dyDescent="0.2">
      <c r="A30" s="964"/>
      <c r="B30" s="1000"/>
      <c r="C30" s="1000"/>
      <c r="D30" s="1002"/>
      <c r="E30" s="1000"/>
      <c r="F30" s="1000"/>
      <c r="G30" s="1000"/>
      <c r="H30" s="1000"/>
      <c r="I30" s="1001"/>
      <c r="J30" s="1000"/>
      <c r="K30" s="1000"/>
      <c r="L30" s="979"/>
      <c r="M30" s="1000"/>
      <c r="N30" s="1000"/>
      <c r="O30" s="1001"/>
      <c r="P30" s="979"/>
      <c r="Q30" s="971"/>
      <c r="R30" s="32" t="s">
        <v>494</v>
      </c>
      <c r="S30" s="1003"/>
      <c r="T30" s="1004"/>
      <c r="U30" s="973"/>
      <c r="V30" s="1005"/>
      <c r="W30" s="34"/>
    </row>
    <row r="31" spans="1:23" s="355" customFormat="1" ht="20.25" x14ac:dyDescent="0.2">
      <c r="A31" s="964"/>
      <c r="B31" s="1000"/>
      <c r="C31" s="1000"/>
      <c r="D31" s="1002"/>
      <c r="E31" s="1000"/>
      <c r="F31" s="1000"/>
      <c r="G31" s="1000"/>
      <c r="H31" s="1000"/>
      <c r="I31" s="1001"/>
      <c r="J31" s="1000"/>
      <c r="K31" s="1000"/>
      <c r="L31" s="979"/>
      <c r="M31" s="1000"/>
      <c r="N31" s="1000"/>
      <c r="O31" s="1001"/>
      <c r="P31" s="979"/>
      <c r="Q31" s="971"/>
      <c r="R31" s="1006" t="s">
        <v>495</v>
      </c>
      <c r="S31" s="1003"/>
      <c r="T31" s="1004"/>
      <c r="U31" s="973"/>
      <c r="V31" s="1005"/>
      <c r="W31" s="34"/>
    </row>
    <row r="32" spans="1:23" s="355" customFormat="1" ht="56.25" x14ac:dyDescent="0.2">
      <c r="A32" s="964"/>
      <c r="B32" s="1000"/>
      <c r="C32" s="1000"/>
      <c r="D32" s="1002"/>
      <c r="E32" s="1000"/>
      <c r="F32" s="1000"/>
      <c r="G32" s="1000"/>
      <c r="H32" s="1000"/>
      <c r="I32" s="1001"/>
      <c r="J32" s="1000"/>
      <c r="K32" s="1000"/>
      <c r="L32" s="979"/>
      <c r="M32" s="1000"/>
      <c r="N32" s="1000"/>
      <c r="O32" s="1001"/>
      <c r="P32" s="979"/>
      <c r="Q32" s="971"/>
      <c r="R32" s="990" t="s">
        <v>496</v>
      </c>
      <c r="S32" s="1003"/>
      <c r="T32" s="1004"/>
      <c r="U32" s="973"/>
      <c r="V32" s="1005"/>
      <c r="W32" s="34"/>
    </row>
    <row r="33" spans="1:23" s="355" customFormat="1" ht="20.25" x14ac:dyDescent="0.2">
      <c r="A33" s="964"/>
      <c r="B33" s="1000"/>
      <c r="C33" s="1000"/>
      <c r="D33" s="1002"/>
      <c r="E33" s="1000"/>
      <c r="F33" s="1000"/>
      <c r="G33" s="1000"/>
      <c r="H33" s="1000"/>
      <c r="I33" s="1001"/>
      <c r="J33" s="1000"/>
      <c r="K33" s="1000"/>
      <c r="L33" s="979"/>
      <c r="M33" s="1000"/>
      <c r="N33" s="1000"/>
      <c r="O33" s="1001"/>
      <c r="P33" s="979"/>
      <c r="Q33" s="971"/>
      <c r="R33" s="990" t="s">
        <v>497</v>
      </c>
      <c r="S33" s="1003"/>
      <c r="T33" s="1004"/>
      <c r="U33" s="973"/>
      <c r="V33" s="1005"/>
      <c r="W33" s="34"/>
    </row>
    <row r="34" spans="1:23" s="355" customFormat="1" ht="20.25" x14ac:dyDescent="0.2">
      <c r="A34" s="964"/>
      <c r="B34" s="1000"/>
      <c r="C34" s="1000"/>
      <c r="D34" s="1002"/>
      <c r="E34" s="1000"/>
      <c r="F34" s="1000"/>
      <c r="G34" s="1000"/>
      <c r="H34" s="1000"/>
      <c r="I34" s="1001"/>
      <c r="J34" s="1000"/>
      <c r="K34" s="1000"/>
      <c r="L34" s="979"/>
      <c r="M34" s="1000"/>
      <c r="N34" s="1000"/>
      <c r="O34" s="1001"/>
      <c r="P34" s="979"/>
      <c r="Q34" s="971"/>
      <c r="R34" s="990" t="s">
        <v>498</v>
      </c>
      <c r="S34" s="1003"/>
      <c r="T34" s="1004"/>
      <c r="U34" s="973"/>
      <c r="V34" s="1005"/>
      <c r="W34" s="34"/>
    </row>
    <row r="35" spans="1:23" s="355" customFormat="1" ht="37.5" x14ac:dyDescent="0.2">
      <c r="A35" s="964"/>
      <c r="B35" s="1000"/>
      <c r="C35" s="1000"/>
      <c r="D35" s="1002"/>
      <c r="E35" s="1000"/>
      <c r="F35" s="1000"/>
      <c r="G35" s="1000"/>
      <c r="H35" s="1000"/>
      <c r="I35" s="1001"/>
      <c r="J35" s="1000"/>
      <c r="K35" s="1000"/>
      <c r="L35" s="979"/>
      <c r="M35" s="1000"/>
      <c r="N35" s="1000"/>
      <c r="O35" s="1001"/>
      <c r="P35" s="979"/>
      <c r="Q35" s="971"/>
      <c r="R35" s="990" t="s">
        <v>499</v>
      </c>
      <c r="S35" s="1003"/>
      <c r="T35" s="1004"/>
      <c r="U35" s="973"/>
      <c r="V35" s="1005"/>
      <c r="W35" s="34"/>
    </row>
    <row r="36" spans="1:23" s="355" customFormat="1" ht="20.25" x14ac:dyDescent="0.2">
      <c r="A36" s="1007" t="s">
        <v>30</v>
      </c>
      <c r="B36" s="968" t="s">
        <v>86</v>
      </c>
      <c r="C36" s="968" t="s">
        <v>86</v>
      </c>
      <c r="D36" s="971" t="s">
        <v>86</v>
      </c>
      <c r="E36" s="968" t="s">
        <v>86</v>
      </c>
      <c r="F36" s="968" t="s">
        <v>86</v>
      </c>
      <c r="G36" s="971" t="s">
        <v>86</v>
      </c>
      <c r="H36" s="968" t="s">
        <v>86</v>
      </c>
      <c r="I36" s="968" t="s">
        <v>86</v>
      </c>
      <c r="J36" s="971" t="s">
        <v>86</v>
      </c>
      <c r="K36" s="968" t="s">
        <v>86</v>
      </c>
      <c r="L36" s="968" t="s">
        <v>86</v>
      </c>
      <c r="M36" s="971" t="s">
        <v>86</v>
      </c>
      <c r="N36" s="968" t="s">
        <v>86</v>
      </c>
      <c r="O36" s="971" t="s">
        <v>86</v>
      </c>
      <c r="P36" s="971" t="s">
        <v>86</v>
      </c>
      <c r="Q36" s="968" t="s">
        <v>86</v>
      </c>
      <c r="R36" s="968" t="s">
        <v>86</v>
      </c>
      <c r="S36" s="971" t="s">
        <v>86</v>
      </c>
      <c r="T36" s="968" t="s">
        <v>86</v>
      </c>
      <c r="U36" s="968" t="s">
        <v>86</v>
      </c>
      <c r="V36" s="971" t="s">
        <v>86</v>
      </c>
      <c r="W36" s="968" t="s">
        <v>86</v>
      </c>
    </row>
    <row r="37" spans="1:23" s="355" customFormat="1" ht="20.25" x14ac:dyDescent="0.3">
      <c r="A37" s="1008" t="s">
        <v>31</v>
      </c>
      <c r="B37" s="1009">
        <v>1103</v>
      </c>
      <c r="C37" s="1009">
        <v>1103</v>
      </c>
      <c r="D37" s="11" t="s">
        <v>145</v>
      </c>
      <c r="E37" s="1009">
        <v>66</v>
      </c>
      <c r="F37" s="1009"/>
      <c r="G37" s="1009"/>
      <c r="H37" s="1009">
        <v>66</v>
      </c>
      <c r="I37" s="1010">
        <v>450</v>
      </c>
      <c r="J37" s="968" t="s">
        <v>86</v>
      </c>
      <c r="K37" s="968" t="s">
        <v>86</v>
      </c>
      <c r="L37" s="979" t="s">
        <v>107</v>
      </c>
      <c r="M37" s="1009">
        <v>66</v>
      </c>
      <c r="N37" s="1009">
        <v>1103</v>
      </c>
      <c r="O37" s="1010">
        <v>450</v>
      </c>
      <c r="P37" s="965" t="s">
        <v>84</v>
      </c>
      <c r="Q37" s="968" t="s">
        <v>86</v>
      </c>
      <c r="R37" s="247" t="s">
        <v>86</v>
      </c>
      <c r="S37" s="968" t="s">
        <v>86</v>
      </c>
      <c r="T37" s="974" t="s">
        <v>464</v>
      </c>
      <c r="U37" s="968" t="s">
        <v>86</v>
      </c>
      <c r="V37" s="968" t="s">
        <v>86</v>
      </c>
      <c r="W37" s="968" t="s">
        <v>86</v>
      </c>
    </row>
    <row r="38" spans="1:23" s="355" customFormat="1" ht="20.25" x14ac:dyDescent="0.3">
      <c r="A38" s="1008" t="s">
        <v>32</v>
      </c>
      <c r="B38" s="968" t="s">
        <v>86</v>
      </c>
      <c r="C38" s="968" t="s">
        <v>86</v>
      </c>
      <c r="D38" s="971" t="s">
        <v>86</v>
      </c>
      <c r="E38" s="968" t="s">
        <v>86</v>
      </c>
      <c r="F38" s="968" t="s">
        <v>86</v>
      </c>
      <c r="G38" s="971" t="s">
        <v>86</v>
      </c>
      <c r="H38" s="968" t="s">
        <v>86</v>
      </c>
      <c r="I38" s="968" t="s">
        <v>86</v>
      </c>
      <c r="J38" s="971" t="s">
        <v>86</v>
      </c>
      <c r="K38" s="968" t="s">
        <v>86</v>
      </c>
      <c r="L38" s="968" t="s">
        <v>86</v>
      </c>
      <c r="M38" s="971" t="s">
        <v>86</v>
      </c>
      <c r="N38" s="968" t="s">
        <v>86</v>
      </c>
      <c r="O38" s="971" t="s">
        <v>86</v>
      </c>
      <c r="P38" s="971" t="s">
        <v>86</v>
      </c>
      <c r="Q38" s="968" t="s">
        <v>86</v>
      </c>
      <c r="R38" s="968" t="s">
        <v>86</v>
      </c>
      <c r="S38" s="971" t="s">
        <v>86</v>
      </c>
      <c r="T38" s="968" t="s">
        <v>86</v>
      </c>
      <c r="U38" s="968" t="s">
        <v>86</v>
      </c>
      <c r="V38" s="971" t="s">
        <v>86</v>
      </c>
      <c r="W38" s="968" t="s">
        <v>86</v>
      </c>
    </row>
    <row r="39" spans="1:23" s="355" customFormat="1" ht="20.25" x14ac:dyDescent="0.3">
      <c r="A39" s="1008" t="s">
        <v>28</v>
      </c>
      <c r="B39" s="1009">
        <v>7225</v>
      </c>
      <c r="C39" s="1009">
        <v>7225</v>
      </c>
      <c r="D39" s="11" t="s">
        <v>144</v>
      </c>
      <c r="E39" s="1009">
        <v>751</v>
      </c>
      <c r="F39" s="1009"/>
      <c r="G39" s="1009"/>
      <c r="H39" s="1009">
        <v>751</v>
      </c>
      <c r="I39" s="1010">
        <v>7000</v>
      </c>
      <c r="J39" s="968" t="s">
        <v>86</v>
      </c>
      <c r="K39" s="968" t="s">
        <v>86</v>
      </c>
      <c r="L39" s="979" t="s">
        <v>107</v>
      </c>
      <c r="M39" s="1009">
        <v>751</v>
      </c>
      <c r="N39" s="1009">
        <v>7121</v>
      </c>
      <c r="O39" s="1010">
        <v>7000</v>
      </c>
      <c r="P39" s="965" t="s">
        <v>84</v>
      </c>
      <c r="Q39" s="968" t="s">
        <v>86</v>
      </c>
      <c r="R39" s="246" t="s">
        <v>500</v>
      </c>
      <c r="S39" s="968" t="s">
        <v>86</v>
      </c>
      <c r="T39" s="974" t="s">
        <v>464</v>
      </c>
      <c r="U39" s="968" t="s">
        <v>86</v>
      </c>
      <c r="V39" s="968" t="s">
        <v>86</v>
      </c>
      <c r="W39" s="968" t="s">
        <v>86</v>
      </c>
    </row>
    <row r="40" spans="1:23" s="355" customFormat="1" ht="20.25" x14ac:dyDescent="0.3">
      <c r="A40" s="1008"/>
      <c r="B40" s="1009"/>
      <c r="C40" s="1009"/>
      <c r="D40" s="11"/>
      <c r="E40" s="1009"/>
      <c r="F40" s="1009"/>
      <c r="G40" s="1009"/>
      <c r="H40" s="1009"/>
      <c r="I40" s="1010"/>
      <c r="J40" s="1009"/>
      <c r="K40" s="1009"/>
      <c r="L40" s="979"/>
      <c r="M40" s="1009"/>
      <c r="N40" s="1009"/>
      <c r="O40" s="1010"/>
      <c r="P40" s="979"/>
      <c r="Q40" s="54"/>
      <c r="R40" s="49" t="s">
        <v>501</v>
      </c>
      <c r="S40" s="1011"/>
      <c r="T40" s="1012"/>
      <c r="U40" s="683"/>
      <c r="V40" s="1013"/>
      <c r="W40" s="34"/>
    </row>
    <row r="41" spans="1:23" s="355" customFormat="1" ht="37.5" x14ac:dyDescent="0.3">
      <c r="A41" s="1008"/>
      <c r="B41" s="1009"/>
      <c r="C41" s="1009"/>
      <c r="D41" s="11"/>
      <c r="E41" s="1009"/>
      <c r="F41" s="1009"/>
      <c r="G41" s="1009"/>
      <c r="H41" s="1009"/>
      <c r="I41" s="1010"/>
      <c r="J41" s="1009"/>
      <c r="K41" s="1009"/>
      <c r="L41" s="979"/>
      <c r="M41" s="1009"/>
      <c r="N41" s="1009"/>
      <c r="O41" s="1010"/>
      <c r="P41" s="979"/>
      <c r="Q41" s="54"/>
      <c r="R41" s="1014" t="s">
        <v>502</v>
      </c>
      <c r="S41" s="1011"/>
      <c r="T41" s="1012"/>
      <c r="U41" s="683"/>
      <c r="V41" s="1013"/>
      <c r="W41" s="34"/>
    </row>
    <row r="42" spans="1:23" s="355" customFormat="1" ht="37.5" x14ac:dyDescent="0.3">
      <c r="A42" s="1015"/>
      <c r="B42" s="1016"/>
      <c r="C42" s="1016"/>
      <c r="D42" s="1017"/>
      <c r="E42" s="1016"/>
      <c r="F42" s="1016"/>
      <c r="G42" s="1016"/>
      <c r="H42" s="1016"/>
      <c r="I42" s="1018"/>
      <c r="J42" s="1016"/>
      <c r="K42" s="1016"/>
      <c r="L42" s="1019"/>
      <c r="M42" s="1016"/>
      <c r="N42" s="1016"/>
      <c r="O42" s="1018"/>
      <c r="P42" s="1019"/>
      <c r="Q42" s="1020"/>
      <c r="R42" s="1021" t="s">
        <v>503</v>
      </c>
      <c r="S42" s="1022"/>
      <c r="T42" s="1023"/>
      <c r="U42" s="1024"/>
      <c r="V42" s="1025"/>
      <c r="W42" s="1026"/>
    </row>
    <row r="43" spans="1:23" s="355" customFormat="1" ht="37.5" x14ac:dyDescent="0.3">
      <c r="A43" s="998"/>
      <c r="B43" s="1000"/>
      <c r="C43" s="1000"/>
      <c r="D43" s="1002"/>
      <c r="E43" s="1000"/>
      <c r="F43" s="1000"/>
      <c r="G43" s="1000"/>
      <c r="H43" s="1000"/>
      <c r="I43" s="1001"/>
      <c r="J43" s="1000"/>
      <c r="K43" s="1000"/>
      <c r="L43" s="979"/>
      <c r="M43" s="1000"/>
      <c r="N43" s="1000"/>
      <c r="O43" s="1001"/>
      <c r="P43" s="979"/>
      <c r="Q43" s="1027"/>
      <c r="R43" s="1028" t="s">
        <v>504</v>
      </c>
      <c r="S43" s="1003"/>
      <c r="T43" s="974"/>
      <c r="U43" s="1029"/>
      <c r="V43" s="966"/>
      <c r="W43" s="996"/>
    </row>
    <row r="44" spans="1:23" s="355" customFormat="1" ht="20.25" x14ac:dyDescent="0.3">
      <c r="A44" s="1008" t="s">
        <v>33</v>
      </c>
      <c r="B44" s="1008">
        <v>175</v>
      </c>
      <c r="C44" s="1008">
        <v>175</v>
      </c>
      <c r="D44" s="1030" t="s">
        <v>144</v>
      </c>
      <c r="E44" s="1009">
        <v>18</v>
      </c>
      <c r="F44" s="1009"/>
      <c r="G44" s="1009"/>
      <c r="H44" s="1009">
        <v>18</v>
      </c>
      <c r="I44" s="1010">
        <v>60</v>
      </c>
      <c r="J44" s="968" t="s">
        <v>86</v>
      </c>
      <c r="K44" s="968" t="s">
        <v>86</v>
      </c>
      <c r="L44" s="979" t="s">
        <v>107</v>
      </c>
      <c r="M44" s="1009">
        <v>18</v>
      </c>
      <c r="N44" s="1008">
        <v>175</v>
      </c>
      <c r="O44" s="1010">
        <v>60</v>
      </c>
      <c r="P44" s="965" t="s">
        <v>84</v>
      </c>
      <c r="Q44" s="968" t="s">
        <v>86</v>
      </c>
      <c r="R44" s="1031" t="s">
        <v>86</v>
      </c>
      <c r="S44" s="968" t="s">
        <v>86</v>
      </c>
      <c r="T44" s="974" t="s">
        <v>464</v>
      </c>
      <c r="U44" s="968" t="s">
        <v>86</v>
      </c>
      <c r="V44" s="968" t="s">
        <v>86</v>
      </c>
      <c r="W44" s="968" t="s">
        <v>86</v>
      </c>
    </row>
    <row r="45" spans="1:23" s="355" customFormat="1" ht="20.25" x14ac:dyDescent="0.3">
      <c r="A45" s="1008" t="s">
        <v>34</v>
      </c>
      <c r="B45" s="968" t="s">
        <v>86</v>
      </c>
      <c r="C45" s="968" t="s">
        <v>86</v>
      </c>
      <c r="D45" s="971" t="s">
        <v>86</v>
      </c>
      <c r="E45" s="968" t="s">
        <v>86</v>
      </c>
      <c r="F45" s="968" t="s">
        <v>86</v>
      </c>
      <c r="G45" s="971" t="s">
        <v>86</v>
      </c>
      <c r="H45" s="968" t="s">
        <v>86</v>
      </c>
      <c r="I45" s="968" t="s">
        <v>86</v>
      </c>
      <c r="J45" s="971" t="s">
        <v>86</v>
      </c>
      <c r="K45" s="968" t="s">
        <v>86</v>
      </c>
      <c r="L45" s="968" t="s">
        <v>86</v>
      </c>
      <c r="M45" s="971" t="s">
        <v>86</v>
      </c>
      <c r="N45" s="968" t="s">
        <v>86</v>
      </c>
      <c r="O45" s="971" t="s">
        <v>86</v>
      </c>
      <c r="P45" s="971" t="s">
        <v>86</v>
      </c>
      <c r="Q45" s="968" t="s">
        <v>86</v>
      </c>
      <c r="R45" s="968" t="s">
        <v>86</v>
      </c>
      <c r="S45" s="971" t="s">
        <v>86</v>
      </c>
      <c r="T45" s="968" t="s">
        <v>86</v>
      </c>
      <c r="U45" s="968" t="s">
        <v>86</v>
      </c>
      <c r="V45" s="971" t="s">
        <v>86</v>
      </c>
      <c r="W45" s="968" t="s">
        <v>86</v>
      </c>
    </row>
    <row r="46" spans="1:23" s="355" customFormat="1" ht="20.25" x14ac:dyDescent="0.3">
      <c r="A46" s="1008" t="s">
        <v>35</v>
      </c>
      <c r="B46" s="968" t="s">
        <v>86</v>
      </c>
      <c r="C46" s="968" t="s">
        <v>86</v>
      </c>
      <c r="D46" s="971" t="s">
        <v>86</v>
      </c>
      <c r="E46" s="968" t="s">
        <v>86</v>
      </c>
      <c r="F46" s="968" t="s">
        <v>86</v>
      </c>
      <c r="G46" s="971" t="s">
        <v>86</v>
      </c>
      <c r="H46" s="968" t="s">
        <v>86</v>
      </c>
      <c r="I46" s="968" t="s">
        <v>86</v>
      </c>
      <c r="J46" s="971" t="s">
        <v>86</v>
      </c>
      <c r="K46" s="968" t="s">
        <v>86</v>
      </c>
      <c r="L46" s="968" t="s">
        <v>86</v>
      </c>
      <c r="M46" s="971" t="s">
        <v>86</v>
      </c>
      <c r="N46" s="968" t="s">
        <v>86</v>
      </c>
      <c r="O46" s="971" t="s">
        <v>86</v>
      </c>
      <c r="P46" s="971" t="s">
        <v>86</v>
      </c>
      <c r="Q46" s="968" t="s">
        <v>86</v>
      </c>
      <c r="R46" s="968" t="s">
        <v>86</v>
      </c>
      <c r="S46" s="971" t="s">
        <v>86</v>
      </c>
      <c r="T46" s="968" t="s">
        <v>86</v>
      </c>
      <c r="U46" s="968" t="s">
        <v>86</v>
      </c>
      <c r="V46" s="971" t="s">
        <v>86</v>
      </c>
      <c r="W46" s="968" t="s">
        <v>86</v>
      </c>
    </row>
    <row r="47" spans="1:23" s="355" customFormat="1" ht="20.25" x14ac:dyDescent="0.3">
      <c r="A47" s="1008" t="s">
        <v>36</v>
      </c>
      <c r="B47" s="1008">
        <v>785</v>
      </c>
      <c r="C47" s="1008">
        <v>785</v>
      </c>
      <c r="D47" s="1030" t="s">
        <v>144</v>
      </c>
      <c r="E47" s="1009">
        <v>35</v>
      </c>
      <c r="F47" s="1009"/>
      <c r="G47" s="1009"/>
      <c r="H47" s="1009">
        <v>35</v>
      </c>
      <c r="I47" s="1010">
        <v>420</v>
      </c>
      <c r="J47" s="1009"/>
      <c r="K47" s="1009"/>
      <c r="L47" s="979" t="s">
        <v>107</v>
      </c>
      <c r="M47" s="1009">
        <v>35</v>
      </c>
      <c r="N47" s="1008">
        <v>785</v>
      </c>
      <c r="O47" s="1010">
        <v>420</v>
      </c>
      <c r="P47" s="965" t="s">
        <v>84</v>
      </c>
      <c r="Q47" s="968" t="s">
        <v>86</v>
      </c>
      <c r="R47" s="968" t="s">
        <v>86</v>
      </c>
      <c r="S47" s="968" t="s">
        <v>86</v>
      </c>
      <c r="T47" s="974" t="s">
        <v>464</v>
      </c>
      <c r="U47" s="1032"/>
      <c r="V47" s="41">
        <v>0</v>
      </c>
      <c r="W47" s="41"/>
    </row>
    <row r="48" spans="1:23" s="355" customFormat="1" ht="37.5" x14ac:dyDescent="0.3">
      <c r="A48" s="1008"/>
      <c r="B48" s="1008"/>
      <c r="C48" s="1008"/>
      <c r="D48" s="1030"/>
      <c r="E48" s="1009"/>
      <c r="F48" s="1009"/>
      <c r="G48" s="1009"/>
      <c r="H48" s="1009"/>
      <c r="I48" s="1010"/>
      <c r="J48" s="1009"/>
      <c r="K48" s="1009"/>
      <c r="L48" s="979"/>
      <c r="M48" s="1009"/>
      <c r="N48" s="1008"/>
      <c r="O48" s="1010"/>
      <c r="P48" s="965"/>
      <c r="Q48" s="968"/>
      <c r="R48" s="246" t="s">
        <v>505</v>
      </c>
      <c r="S48" s="968"/>
      <c r="T48" s="974"/>
      <c r="U48" s="1032"/>
      <c r="V48" s="41"/>
      <c r="W48" s="41"/>
    </row>
    <row r="49" spans="1:23" s="355" customFormat="1" ht="24.75" customHeight="1" x14ac:dyDescent="0.3">
      <c r="A49" s="1008"/>
      <c r="B49" s="1008"/>
      <c r="C49" s="1008"/>
      <c r="D49" s="1030"/>
      <c r="E49" s="1009"/>
      <c r="F49" s="1009"/>
      <c r="G49" s="1009"/>
      <c r="H49" s="1009"/>
      <c r="I49" s="1010"/>
      <c r="J49" s="1009"/>
      <c r="K49" s="1009"/>
      <c r="L49" s="979"/>
      <c r="M49" s="1009"/>
      <c r="N49" s="1008"/>
      <c r="O49" s="1010"/>
      <c r="P49" s="965"/>
      <c r="Q49" s="968"/>
      <c r="R49" s="137" t="s">
        <v>506</v>
      </c>
      <c r="S49" s="968"/>
      <c r="T49" s="974"/>
      <c r="U49" s="1032"/>
      <c r="V49" s="41"/>
      <c r="W49" s="41"/>
    </row>
    <row r="50" spans="1:23" s="355" customFormat="1" ht="20.25" x14ac:dyDescent="0.3">
      <c r="A50" s="1008"/>
      <c r="B50" s="1008"/>
      <c r="C50" s="1008"/>
      <c r="D50" s="1030"/>
      <c r="E50" s="1009"/>
      <c r="F50" s="1009"/>
      <c r="G50" s="1009"/>
      <c r="H50" s="1009"/>
      <c r="I50" s="1010"/>
      <c r="J50" s="1009"/>
      <c r="K50" s="1009"/>
      <c r="L50" s="979"/>
      <c r="M50" s="1009"/>
      <c r="N50" s="1008"/>
      <c r="O50" s="1010"/>
      <c r="P50" s="965"/>
      <c r="Q50" s="968"/>
      <c r="R50" s="185" t="s">
        <v>507</v>
      </c>
      <c r="S50" s="968"/>
      <c r="T50" s="974"/>
      <c r="U50" s="1032"/>
      <c r="V50" s="41"/>
      <c r="W50" s="41"/>
    </row>
    <row r="51" spans="1:23" s="355" customFormat="1" ht="24" customHeight="1" x14ac:dyDescent="0.3">
      <c r="A51" s="1008" t="s">
        <v>37</v>
      </c>
      <c r="B51" s="968" t="s">
        <v>86</v>
      </c>
      <c r="C51" s="968" t="s">
        <v>86</v>
      </c>
      <c r="D51" s="971" t="s">
        <v>86</v>
      </c>
      <c r="E51" s="968" t="s">
        <v>86</v>
      </c>
      <c r="F51" s="968" t="s">
        <v>86</v>
      </c>
      <c r="G51" s="971" t="s">
        <v>86</v>
      </c>
      <c r="H51" s="968" t="s">
        <v>86</v>
      </c>
      <c r="I51" s="968" t="s">
        <v>86</v>
      </c>
      <c r="J51" s="971" t="s">
        <v>86</v>
      </c>
      <c r="K51" s="968" t="s">
        <v>86</v>
      </c>
      <c r="L51" s="968" t="s">
        <v>86</v>
      </c>
      <c r="M51" s="971" t="s">
        <v>86</v>
      </c>
      <c r="N51" s="968" t="s">
        <v>86</v>
      </c>
      <c r="O51" s="971" t="s">
        <v>86</v>
      </c>
      <c r="P51" s="971" t="s">
        <v>86</v>
      </c>
      <c r="Q51" s="968" t="s">
        <v>86</v>
      </c>
      <c r="R51" s="968" t="s">
        <v>86</v>
      </c>
      <c r="S51" s="971" t="s">
        <v>86</v>
      </c>
      <c r="T51" s="968" t="s">
        <v>86</v>
      </c>
      <c r="U51" s="968" t="s">
        <v>86</v>
      </c>
      <c r="V51" s="971" t="s">
        <v>86</v>
      </c>
      <c r="W51" s="968" t="s">
        <v>86</v>
      </c>
    </row>
    <row r="52" spans="1:23" s="355" customFormat="1" ht="20.25" x14ac:dyDescent="0.3">
      <c r="A52" s="1008" t="s">
        <v>38</v>
      </c>
      <c r="B52" s="1008">
        <v>228</v>
      </c>
      <c r="C52" s="1008">
        <v>228</v>
      </c>
      <c r="D52" s="1030" t="s">
        <v>508</v>
      </c>
      <c r="E52" s="1009">
        <v>16</v>
      </c>
      <c r="F52" s="968" t="s">
        <v>86</v>
      </c>
      <c r="G52" s="968" t="s">
        <v>86</v>
      </c>
      <c r="H52" s="1009">
        <v>16</v>
      </c>
      <c r="I52" s="1010">
        <v>320</v>
      </c>
      <c r="J52" s="968" t="s">
        <v>86</v>
      </c>
      <c r="K52" s="968" t="s">
        <v>86</v>
      </c>
      <c r="L52" s="979" t="s">
        <v>107</v>
      </c>
      <c r="M52" s="1009">
        <v>16</v>
      </c>
      <c r="N52" s="1008">
        <v>228</v>
      </c>
      <c r="O52" s="1010">
        <v>320</v>
      </c>
      <c r="P52" s="965" t="s">
        <v>84</v>
      </c>
      <c r="Q52" s="968" t="s">
        <v>86</v>
      </c>
      <c r="R52" s="968" t="s">
        <v>86</v>
      </c>
      <c r="S52" s="968" t="s">
        <v>86</v>
      </c>
      <c r="T52" s="974" t="s">
        <v>464</v>
      </c>
      <c r="U52" s="968" t="s">
        <v>86</v>
      </c>
      <c r="V52" s="968" t="s">
        <v>86</v>
      </c>
      <c r="W52" s="968" t="s">
        <v>86</v>
      </c>
    </row>
    <row r="53" spans="1:23" s="355" customFormat="1" ht="20.25" x14ac:dyDescent="0.3">
      <c r="A53" s="1008" t="s">
        <v>39</v>
      </c>
      <c r="B53" s="1008">
        <v>32</v>
      </c>
      <c r="C53" s="1008">
        <v>32</v>
      </c>
      <c r="D53" s="1030" t="s">
        <v>509</v>
      </c>
      <c r="E53" s="1009">
        <v>1</v>
      </c>
      <c r="F53" s="1009"/>
      <c r="G53" s="1009"/>
      <c r="H53" s="1009">
        <v>1</v>
      </c>
      <c r="I53" s="1010">
        <v>25</v>
      </c>
      <c r="J53" s="1009"/>
      <c r="K53" s="1009"/>
      <c r="L53" s="979" t="s">
        <v>107</v>
      </c>
      <c r="M53" s="1009">
        <v>1</v>
      </c>
      <c r="N53" s="1008">
        <v>32</v>
      </c>
      <c r="O53" s="1010">
        <v>25</v>
      </c>
      <c r="P53" s="1009"/>
      <c r="Q53" s="54"/>
      <c r="R53" s="968" t="s">
        <v>86</v>
      </c>
      <c r="S53" s="1010"/>
      <c r="T53" s="1033"/>
      <c r="U53" s="1032"/>
      <c r="V53" s="1034"/>
      <c r="W53" s="1035"/>
    </row>
    <row r="54" spans="1:23" s="355" customFormat="1" ht="20.25" x14ac:dyDescent="0.3">
      <c r="A54" s="1008" t="s">
        <v>44</v>
      </c>
      <c r="B54" s="1008">
        <v>898</v>
      </c>
      <c r="C54" s="1008">
        <v>898</v>
      </c>
      <c r="D54" s="1030" t="s">
        <v>144</v>
      </c>
      <c r="E54" s="1009">
        <v>66</v>
      </c>
      <c r="F54" s="968" t="s">
        <v>86</v>
      </c>
      <c r="G54" s="968" t="s">
        <v>86</v>
      </c>
      <c r="H54" s="1009">
        <v>66</v>
      </c>
      <c r="I54" s="1010">
        <v>850</v>
      </c>
      <c r="J54" s="968" t="s">
        <v>86</v>
      </c>
      <c r="K54" s="968" t="s">
        <v>86</v>
      </c>
      <c r="L54" s="979" t="s">
        <v>107</v>
      </c>
      <c r="M54" s="1009">
        <v>66</v>
      </c>
      <c r="N54" s="1008">
        <v>898</v>
      </c>
      <c r="O54" s="1010">
        <v>850</v>
      </c>
      <c r="P54" s="965" t="s">
        <v>84</v>
      </c>
      <c r="Q54" s="968" t="s">
        <v>86</v>
      </c>
      <c r="R54" s="822" t="s">
        <v>510</v>
      </c>
      <c r="S54" s="968" t="s">
        <v>86</v>
      </c>
      <c r="T54" s="974" t="s">
        <v>464</v>
      </c>
      <c r="U54" s="968" t="s">
        <v>86</v>
      </c>
      <c r="V54" s="968" t="s">
        <v>86</v>
      </c>
      <c r="W54" s="968" t="s">
        <v>86</v>
      </c>
    </row>
    <row r="55" spans="1:23" s="355" customFormat="1" ht="20.25" x14ac:dyDescent="0.3">
      <c r="A55" s="1008"/>
      <c r="B55" s="1008"/>
      <c r="C55" s="1008"/>
      <c r="D55" s="1030"/>
      <c r="E55" s="1009"/>
      <c r="F55" s="968"/>
      <c r="G55" s="968"/>
      <c r="H55" s="1009"/>
      <c r="I55" s="1010"/>
      <c r="J55" s="968"/>
      <c r="K55" s="968"/>
      <c r="L55" s="979"/>
      <c r="M55" s="1009"/>
      <c r="N55" s="1008"/>
      <c r="O55" s="1010"/>
      <c r="P55" s="979"/>
      <c r="Q55" s="968"/>
      <c r="R55" s="1036" t="s">
        <v>511</v>
      </c>
      <c r="S55" s="968"/>
      <c r="T55" s="974"/>
      <c r="U55" s="968"/>
      <c r="V55" s="968"/>
      <c r="W55" s="968"/>
    </row>
    <row r="56" spans="1:23" s="355" customFormat="1" ht="20.25" x14ac:dyDescent="0.3">
      <c r="A56" s="1008"/>
      <c r="B56" s="1008"/>
      <c r="C56" s="1008"/>
      <c r="D56" s="1030"/>
      <c r="E56" s="1009"/>
      <c r="F56" s="968"/>
      <c r="G56" s="968"/>
      <c r="H56" s="1009"/>
      <c r="I56" s="1010"/>
      <c r="J56" s="968"/>
      <c r="K56" s="968"/>
      <c r="L56" s="979"/>
      <c r="M56" s="1009"/>
      <c r="N56" s="1008"/>
      <c r="O56" s="1010"/>
      <c r="P56" s="979"/>
      <c r="Q56" s="968"/>
      <c r="R56" s="1037" t="s">
        <v>512</v>
      </c>
      <c r="S56" s="968"/>
      <c r="T56" s="974"/>
      <c r="U56" s="968"/>
      <c r="V56" s="968"/>
      <c r="W56" s="968"/>
    </row>
    <row r="57" spans="1:23" s="355" customFormat="1" ht="20.25" x14ac:dyDescent="0.3">
      <c r="A57" s="1008"/>
      <c r="B57" s="1008"/>
      <c r="C57" s="1008"/>
      <c r="D57" s="1030"/>
      <c r="E57" s="1009"/>
      <c r="F57" s="968"/>
      <c r="G57" s="968"/>
      <c r="H57" s="1009"/>
      <c r="I57" s="1010"/>
      <c r="J57" s="968"/>
      <c r="K57" s="968"/>
      <c r="L57" s="979"/>
      <c r="M57" s="1009"/>
      <c r="N57" s="1008"/>
      <c r="O57" s="1010"/>
      <c r="P57" s="979"/>
      <c r="Q57" s="968"/>
      <c r="R57" s="1037" t="s">
        <v>513</v>
      </c>
      <c r="S57" s="968"/>
      <c r="T57" s="974"/>
      <c r="U57" s="968"/>
      <c r="V57" s="968"/>
      <c r="W57" s="968"/>
    </row>
    <row r="58" spans="1:23" s="355" customFormat="1" ht="20.25" x14ac:dyDescent="0.3">
      <c r="A58" s="1008"/>
      <c r="B58" s="1008"/>
      <c r="C58" s="1008"/>
      <c r="D58" s="1030"/>
      <c r="E58" s="1009"/>
      <c r="F58" s="968"/>
      <c r="G58" s="968"/>
      <c r="H58" s="1009"/>
      <c r="I58" s="1010"/>
      <c r="J58" s="968"/>
      <c r="K58" s="968"/>
      <c r="L58" s="979"/>
      <c r="M58" s="1009"/>
      <c r="N58" s="1008"/>
      <c r="O58" s="1010"/>
      <c r="P58" s="979"/>
      <c r="Q58" s="968"/>
      <c r="R58" s="1037" t="s">
        <v>514</v>
      </c>
      <c r="S58" s="968"/>
      <c r="T58" s="974"/>
      <c r="U58" s="968"/>
      <c r="V58" s="968"/>
      <c r="W58" s="968"/>
    </row>
    <row r="59" spans="1:23" s="355" customFormat="1" ht="20.25" x14ac:dyDescent="0.3">
      <c r="A59" s="1008"/>
      <c r="B59" s="1008"/>
      <c r="C59" s="1008"/>
      <c r="D59" s="1030"/>
      <c r="E59" s="1009"/>
      <c r="F59" s="968"/>
      <c r="G59" s="968"/>
      <c r="H59" s="1009"/>
      <c r="I59" s="1010"/>
      <c r="J59" s="968"/>
      <c r="K59" s="968"/>
      <c r="L59" s="979"/>
      <c r="M59" s="1009"/>
      <c r="N59" s="1008"/>
      <c r="O59" s="1038"/>
      <c r="P59" s="979"/>
      <c r="Q59" s="968"/>
      <c r="R59" s="1037" t="s">
        <v>515</v>
      </c>
      <c r="S59" s="968"/>
      <c r="T59" s="974"/>
      <c r="U59" s="968"/>
      <c r="V59" s="968"/>
      <c r="W59" s="968"/>
    </row>
    <row r="60" spans="1:23" s="355" customFormat="1" ht="37.5" x14ac:dyDescent="0.3">
      <c r="A60" s="1008"/>
      <c r="B60" s="1008"/>
      <c r="C60" s="1008"/>
      <c r="D60" s="1030"/>
      <c r="E60" s="1009"/>
      <c r="F60" s="968"/>
      <c r="G60" s="968"/>
      <c r="H60" s="1009"/>
      <c r="I60" s="1010"/>
      <c r="J60" s="968"/>
      <c r="K60" s="968"/>
      <c r="L60" s="979"/>
      <c r="M60" s="1009"/>
      <c r="N60" s="1008"/>
      <c r="O60" s="1038"/>
      <c r="P60" s="979"/>
      <c r="Q60" s="968"/>
      <c r="R60" s="1039" t="s">
        <v>516</v>
      </c>
      <c r="S60" s="968"/>
      <c r="T60" s="974"/>
      <c r="U60" s="968"/>
      <c r="V60" s="968"/>
      <c r="W60" s="968"/>
    </row>
    <row r="61" spans="1:23" s="355" customFormat="1" ht="20.25" x14ac:dyDescent="0.3">
      <c r="A61" s="353" t="s">
        <v>40</v>
      </c>
      <c r="B61" s="1040" t="s">
        <v>86</v>
      </c>
      <c r="C61" s="1040" t="s">
        <v>86</v>
      </c>
      <c r="D61" s="1041" t="s">
        <v>86</v>
      </c>
      <c r="E61" s="1040" t="s">
        <v>86</v>
      </c>
      <c r="F61" s="1040" t="s">
        <v>86</v>
      </c>
      <c r="G61" s="1041" t="s">
        <v>86</v>
      </c>
      <c r="H61" s="1040" t="s">
        <v>86</v>
      </c>
      <c r="I61" s="1040" t="s">
        <v>86</v>
      </c>
      <c r="J61" s="1041" t="s">
        <v>86</v>
      </c>
      <c r="K61" s="1040" t="s">
        <v>86</v>
      </c>
      <c r="L61" s="1040" t="s">
        <v>86</v>
      </c>
      <c r="M61" s="1041" t="s">
        <v>86</v>
      </c>
      <c r="N61" s="1040" t="s">
        <v>86</v>
      </c>
      <c r="O61" s="1040" t="s">
        <v>86</v>
      </c>
      <c r="P61" s="1041" t="s">
        <v>86</v>
      </c>
      <c r="Q61" s="1040" t="s">
        <v>86</v>
      </c>
      <c r="R61" s="1040" t="s">
        <v>86</v>
      </c>
      <c r="S61" s="1041" t="s">
        <v>86</v>
      </c>
      <c r="T61" s="1040" t="s">
        <v>86</v>
      </c>
      <c r="U61" s="1040" t="s">
        <v>86</v>
      </c>
      <c r="V61" s="1041" t="s">
        <v>86</v>
      </c>
      <c r="W61" s="1040" t="s">
        <v>86</v>
      </c>
    </row>
    <row r="62" spans="1:23" s="355" customFormat="1" ht="20.25" x14ac:dyDescent="0.3">
      <c r="A62" s="1042" t="s">
        <v>41</v>
      </c>
      <c r="B62" s="1043">
        <f>SUM(B9:B61)</f>
        <v>11770</v>
      </c>
      <c r="C62" s="1043">
        <f>SUM(C9:C61)</f>
        <v>11770</v>
      </c>
      <c r="D62" s="1043"/>
      <c r="E62" s="1044">
        <f>SUM(E9:E61)</f>
        <v>1097</v>
      </c>
      <c r="F62" s="1045"/>
      <c r="G62" s="1045"/>
      <c r="H62" s="1045">
        <f>SUM(H9:H61)</f>
        <v>1097</v>
      </c>
      <c r="I62" s="1045">
        <f>SUM(I9:I61)</f>
        <v>10435</v>
      </c>
      <c r="J62" s="1045"/>
      <c r="K62" s="1045"/>
      <c r="L62" s="1045"/>
      <c r="M62" s="1045">
        <f>SUM(M9:M61)</f>
        <v>1097</v>
      </c>
      <c r="N62" s="1045">
        <f>SUM(N9:N61)</f>
        <v>11660</v>
      </c>
      <c r="O62" s="1045">
        <f>SUM(O9:O61)</f>
        <v>10435</v>
      </c>
      <c r="P62" s="1044" t="s">
        <v>84</v>
      </c>
      <c r="Q62" s="1045">
        <f>SUM(Q9:Q61)</f>
        <v>12000</v>
      </c>
      <c r="R62" s="1046"/>
      <c r="S62" s="1047">
        <f>SUM(S9:S61)</f>
        <v>5000</v>
      </c>
      <c r="T62" s="1048"/>
      <c r="U62" s="1044">
        <f>SUM(U9:U61)</f>
        <v>7000</v>
      </c>
      <c r="V62" s="1049" t="s">
        <v>86</v>
      </c>
      <c r="W62" s="1050" t="s">
        <v>86</v>
      </c>
    </row>
    <row r="63" spans="1:23" s="355" customFormat="1" ht="20.25" x14ac:dyDescent="0.3">
      <c r="A63" s="1051" t="s">
        <v>517</v>
      </c>
      <c r="B63" s="1052"/>
      <c r="C63" s="1052"/>
      <c r="D63" s="1052"/>
      <c r="E63" s="1053"/>
      <c r="F63" s="1054"/>
      <c r="G63" s="1054"/>
      <c r="H63" s="1054"/>
      <c r="I63" s="1054"/>
      <c r="J63" s="1054"/>
      <c r="K63" s="1054"/>
      <c r="L63" s="1054"/>
      <c r="M63" s="1054"/>
      <c r="N63" s="1054"/>
      <c r="O63" s="1054"/>
      <c r="P63" s="1053"/>
      <c r="Q63" s="1054"/>
      <c r="R63" s="1055"/>
      <c r="S63" s="1056"/>
      <c r="T63" s="1057"/>
      <c r="U63" s="1058"/>
      <c r="V63" s="1059"/>
      <c r="W63" s="1060"/>
    </row>
    <row r="64" spans="1:23" s="355" customFormat="1" x14ac:dyDescent="0.3">
      <c r="A64" s="951" t="s">
        <v>76</v>
      </c>
      <c r="B64" s="954"/>
      <c r="C64" s="954"/>
      <c r="D64" s="954"/>
      <c r="E64" s="1061"/>
      <c r="F64" s="1062"/>
      <c r="G64" s="1062"/>
      <c r="H64" s="1062"/>
      <c r="I64" s="1062"/>
      <c r="J64" s="1062"/>
      <c r="K64" s="1062"/>
      <c r="L64" s="1062"/>
      <c r="M64" s="1062"/>
      <c r="N64" s="1062"/>
      <c r="O64" s="1062"/>
      <c r="P64" s="1061"/>
      <c r="Q64" s="1062"/>
      <c r="R64" s="1063"/>
      <c r="S64" s="1056"/>
      <c r="T64" s="1057"/>
      <c r="U64" s="1057"/>
      <c r="V64" s="1064"/>
      <c r="W64" s="1065"/>
    </row>
    <row r="65" spans="1:23" s="355" customFormat="1" x14ac:dyDescent="0.3">
      <c r="A65" s="1066" t="s">
        <v>77</v>
      </c>
      <c r="B65" s="1066"/>
      <c r="C65" s="1066"/>
      <c r="D65" s="1066"/>
      <c r="E65" s="1066"/>
      <c r="F65" s="1066"/>
      <c r="G65" s="1066"/>
      <c r="H65" s="1066"/>
      <c r="I65" s="1066"/>
      <c r="J65" s="1066"/>
      <c r="K65" s="1066"/>
      <c r="L65" s="1066"/>
      <c r="M65" s="1066"/>
      <c r="N65" s="1066"/>
      <c r="O65" s="1066"/>
      <c r="P65" s="1066"/>
      <c r="Q65" s="1066"/>
      <c r="R65" s="1066"/>
      <c r="S65" s="1066"/>
      <c r="T65" s="1066"/>
      <c r="U65" s="1066"/>
      <c r="V65" s="1066"/>
      <c r="W65" s="1066"/>
    </row>
    <row r="66" spans="1:23" s="355" customFormat="1" x14ac:dyDescent="0.3">
      <c r="A66" s="1066" t="s">
        <v>75</v>
      </c>
      <c r="B66" s="1066"/>
      <c r="C66" s="1066"/>
      <c r="D66" s="1066"/>
      <c r="E66" s="1066"/>
      <c r="F66" s="1066"/>
      <c r="G66" s="1066"/>
      <c r="H66" s="1066"/>
      <c r="I66" s="1066"/>
      <c r="J66" s="1066"/>
      <c r="K66" s="1066"/>
      <c r="L66" s="1066"/>
      <c r="M66" s="1066"/>
      <c r="N66" s="1066"/>
      <c r="O66" s="1066"/>
      <c r="P66" s="1066"/>
      <c r="Q66" s="1066"/>
      <c r="R66" s="1066"/>
      <c r="S66" s="1066"/>
      <c r="T66" s="1066"/>
      <c r="U66" s="1066"/>
      <c r="V66" s="1066"/>
      <c r="W66" s="1066"/>
    </row>
    <row r="67" spans="1:23" s="960" customFormat="1" ht="20.25" x14ac:dyDescent="0.3">
      <c r="A67" s="1067" t="s">
        <v>518</v>
      </c>
      <c r="B67" s="1471" t="s">
        <v>519</v>
      </c>
      <c r="C67" s="1471"/>
      <c r="D67" s="1471"/>
      <c r="E67" s="1471"/>
      <c r="F67" s="1471"/>
      <c r="G67" s="1471"/>
      <c r="H67" s="1471"/>
      <c r="I67" s="1066"/>
      <c r="J67" s="1472"/>
      <c r="K67" s="1472"/>
      <c r="L67" s="1472"/>
      <c r="M67" s="1472"/>
      <c r="N67" s="1472"/>
      <c r="O67" s="1472"/>
      <c r="P67" s="1472"/>
      <c r="Q67" s="1066"/>
      <c r="R67" s="1066"/>
      <c r="S67" s="1066"/>
      <c r="T67" s="1066"/>
      <c r="U67" s="1066"/>
      <c r="V67" s="1066"/>
      <c r="W67" s="1066"/>
    </row>
    <row r="68" spans="1:23" s="960" customFormat="1" x14ac:dyDescent="0.2">
      <c r="E68" s="1068"/>
      <c r="F68" s="1068"/>
      <c r="G68" s="1068"/>
      <c r="H68" s="1068"/>
      <c r="I68" s="1068"/>
      <c r="J68" s="1068"/>
      <c r="K68" s="1068"/>
      <c r="L68" s="1069"/>
      <c r="M68" s="1069"/>
      <c r="N68" s="1069"/>
    </row>
    <row r="69" spans="1:23" s="960" customFormat="1" x14ac:dyDescent="0.2">
      <c r="E69" s="1068"/>
      <c r="F69" s="1068"/>
      <c r="G69" s="1068"/>
      <c r="H69" s="1068"/>
      <c r="I69" s="1068"/>
      <c r="J69" s="1068"/>
      <c r="K69" s="1068"/>
      <c r="L69" s="1069"/>
      <c r="M69" s="1069"/>
      <c r="N69" s="1069"/>
    </row>
    <row r="70" spans="1:23" s="960" customFormat="1" x14ac:dyDescent="0.2">
      <c r="E70" s="1068"/>
      <c r="F70" s="1068"/>
      <c r="G70" s="1068"/>
      <c r="H70" s="1068"/>
      <c r="I70" s="1068"/>
      <c r="J70" s="1068"/>
      <c r="K70" s="1068"/>
      <c r="L70" s="1069"/>
      <c r="M70" s="1069"/>
      <c r="N70" s="1069"/>
    </row>
    <row r="71" spans="1:23" s="960" customFormat="1" x14ac:dyDescent="0.2">
      <c r="L71" s="1069"/>
      <c r="M71" s="1069"/>
      <c r="N71" s="1069"/>
      <c r="W71" s="1070"/>
    </row>
    <row r="72" spans="1:23" s="960" customFormat="1" x14ac:dyDescent="0.2">
      <c r="L72" s="1069"/>
      <c r="M72" s="1069"/>
      <c r="N72" s="1069"/>
      <c r="W72" s="1070"/>
    </row>
    <row r="73" spans="1:23" s="960" customFormat="1" x14ac:dyDescent="0.2">
      <c r="L73" s="1069"/>
      <c r="M73" s="1069"/>
      <c r="N73" s="1069"/>
      <c r="W73" s="1070"/>
    </row>
    <row r="74" spans="1:23" s="960" customFormat="1" x14ac:dyDescent="0.2">
      <c r="L74" s="1069"/>
      <c r="M74" s="1069"/>
      <c r="N74" s="1069"/>
    </row>
    <row r="75" spans="1:23" s="960" customFormat="1" x14ac:dyDescent="0.2">
      <c r="L75" s="1069"/>
      <c r="M75" s="1069"/>
      <c r="N75" s="1069"/>
    </row>
    <row r="76" spans="1:23" s="960" customFormat="1" x14ac:dyDescent="0.2">
      <c r="L76" s="1069"/>
      <c r="M76" s="1069"/>
      <c r="N76" s="1069"/>
    </row>
    <row r="77" spans="1:23" s="960" customFormat="1" x14ac:dyDescent="0.2">
      <c r="L77" s="1069"/>
      <c r="M77" s="1069"/>
      <c r="N77" s="1069"/>
    </row>
    <row r="78" spans="1:23" s="960" customFormat="1" x14ac:dyDescent="0.2">
      <c r="L78" s="1069"/>
      <c r="M78" s="1069"/>
      <c r="N78" s="1069"/>
    </row>
    <row r="79" spans="1:23" s="960" customFormat="1" x14ac:dyDescent="0.2">
      <c r="L79" s="1069"/>
      <c r="M79" s="1069"/>
      <c r="N79" s="1069"/>
    </row>
    <row r="80" spans="1:23" s="960" customFormat="1" x14ac:dyDescent="0.2">
      <c r="L80" s="1069"/>
      <c r="M80" s="1069"/>
      <c r="N80" s="1069"/>
    </row>
    <row r="81" spans="12:14" s="960" customFormat="1" x14ac:dyDescent="0.2">
      <c r="L81" s="1069"/>
      <c r="M81" s="1069"/>
      <c r="N81" s="1069"/>
    </row>
    <row r="82" spans="12:14" s="960" customFormat="1" x14ac:dyDescent="0.2">
      <c r="L82" s="1069"/>
      <c r="M82" s="1069"/>
      <c r="N82" s="1069"/>
    </row>
    <row r="83" spans="12:14" s="960" customFormat="1" x14ac:dyDescent="0.2">
      <c r="L83" s="1069"/>
      <c r="M83" s="1069"/>
      <c r="N83" s="1069"/>
    </row>
    <row r="84" spans="12:14" s="960" customFormat="1" x14ac:dyDescent="0.2">
      <c r="L84" s="1069"/>
      <c r="M84" s="1069"/>
      <c r="N84" s="1069"/>
    </row>
    <row r="85" spans="12:14" s="960" customFormat="1" x14ac:dyDescent="0.2">
      <c r="L85" s="1069"/>
      <c r="M85" s="1069"/>
      <c r="N85" s="1069"/>
    </row>
    <row r="86" spans="12:14" s="960" customFormat="1" x14ac:dyDescent="0.2">
      <c r="L86" s="1069"/>
      <c r="M86" s="1069"/>
      <c r="N86" s="1069"/>
    </row>
    <row r="87" spans="12:14" s="960" customFormat="1" x14ac:dyDescent="0.2">
      <c r="L87" s="1069"/>
      <c r="M87" s="1069"/>
      <c r="N87" s="1069"/>
    </row>
    <row r="88" spans="12:14" s="960" customFormat="1" x14ac:dyDescent="0.2">
      <c r="L88" s="1069"/>
      <c r="M88" s="1069"/>
      <c r="N88" s="1069"/>
    </row>
    <row r="89" spans="12:14" s="960" customFormat="1" x14ac:dyDescent="0.2">
      <c r="L89" s="1069"/>
      <c r="M89" s="1069"/>
      <c r="N89" s="1069"/>
    </row>
    <row r="90" spans="12:14" s="960" customFormat="1" x14ac:dyDescent="0.2">
      <c r="L90" s="1069"/>
      <c r="M90" s="1069"/>
      <c r="N90" s="1069"/>
    </row>
    <row r="91" spans="12:14" s="960" customFormat="1" x14ac:dyDescent="0.2">
      <c r="L91" s="1069"/>
      <c r="M91" s="1069"/>
      <c r="N91" s="1069"/>
    </row>
    <row r="92" spans="12:14" s="960" customFormat="1" x14ac:dyDescent="0.2">
      <c r="L92" s="1069"/>
      <c r="M92" s="1069"/>
      <c r="N92" s="1069"/>
    </row>
    <row r="93" spans="12:14" s="960" customFormat="1" x14ac:dyDescent="0.2">
      <c r="L93" s="1069"/>
      <c r="M93" s="1069"/>
      <c r="N93" s="1069"/>
    </row>
    <row r="94" spans="12:14" s="960" customFormat="1" x14ac:dyDescent="0.2">
      <c r="L94" s="1069"/>
      <c r="M94" s="1069"/>
      <c r="N94" s="1069"/>
    </row>
    <row r="95" spans="12:14" s="960" customFormat="1" x14ac:dyDescent="0.2">
      <c r="L95" s="1069"/>
      <c r="M95" s="1069"/>
      <c r="N95" s="1069"/>
    </row>
    <row r="96" spans="12:14" s="960" customFormat="1" x14ac:dyDescent="0.2">
      <c r="L96" s="1069"/>
      <c r="M96" s="1069"/>
      <c r="N96" s="1069"/>
    </row>
    <row r="97" spans="12:14" s="960" customFormat="1" x14ac:dyDescent="0.2">
      <c r="L97" s="1069"/>
      <c r="M97" s="1069"/>
      <c r="N97" s="1069"/>
    </row>
    <row r="98" spans="12:14" s="960" customFormat="1" x14ac:dyDescent="0.2">
      <c r="L98" s="1069"/>
      <c r="M98" s="1069"/>
      <c r="N98" s="1069"/>
    </row>
    <row r="99" spans="12:14" s="960" customFormat="1" x14ac:dyDescent="0.2">
      <c r="L99" s="1069"/>
      <c r="M99" s="1069"/>
      <c r="N99" s="1069"/>
    </row>
    <row r="100" spans="12:14" s="960" customFormat="1" x14ac:dyDescent="0.2">
      <c r="L100" s="1069"/>
      <c r="M100" s="1069"/>
      <c r="N100" s="1069"/>
    </row>
    <row r="101" spans="12:14" s="960" customFormat="1" x14ac:dyDescent="0.2">
      <c r="L101" s="1069"/>
      <c r="M101" s="1069"/>
      <c r="N101" s="1069"/>
    </row>
    <row r="102" spans="12:14" s="960" customFormat="1" x14ac:dyDescent="0.2">
      <c r="L102" s="1069"/>
      <c r="M102" s="1069"/>
      <c r="N102" s="1069"/>
    </row>
    <row r="103" spans="12:14" s="960" customFormat="1" x14ac:dyDescent="0.2">
      <c r="L103" s="1069"/>
      <c r="M103" s="1069"/>
      <c r="N103" s="1069"/>
    </row>
    <row r="104" spans="12:14" s="960" customFormat="1" x14ac:dyDescent="0.2">
      <c r="L104" s="1069"/>
      <c r="M104" s="1069"/>
      <c r="N104" s="1069"/>
    </row>
    <row r="105" spans="12:14" s="960" customFormat="1" x14ac:dyDescent="0.2">
      <c r="L105" s="1069"/>
      <c r="M105" s="1069"/>
      <c r="N105" s="1069"/>
    </row>
    <row r="106" spans="12:14" s="960" customFormat="1" x14ac:dyDescent="0.2">
      <c r="L106" s="1069"/>
      <c r="M106" s="1069"/>
      <c r="N106" s="1069"/>
    </row>
    <row r="107" spans="12:14" s="960" customFormat="1" x14ac:dyDescent="0.2">
      <c r="L107" s="1069"/>
      <c r="M107" s="1069"/>
      <c r="N107" s="1069"/>
    </row>
    <row r="108" spans="12:14" s="960" customFormat="1" x14ac:dyDescent="0.2">
      <c r="L108" s="1069"/>
      <c r="M108" s="1069"/>
      <c r="N108" s="1069"/>
    </row>
    <row r="109" spans="12:14" s="960" customFormat="1" x14ac:dyDescent="0.2">
      <c r="L109" s="1069"/>
      <c r="M109" s="1069"/>
      <c r="N109" s="1069"/>
    </row>
    <row r="110" spans="12:14" s="960" customFormat="1" x14ac:dyDescent="0.2">
      <c r="L110" s="1069"/>
      <c r="M110" s="1069"/>
      <c r="N110" s="1069"/>
    </row>
    <row r="111" spans="12:14" s="960" customFormat="1" x14ac:dyDescent="0.2">
      <c r="L111" s="1069"/>
      <c r="M111" s="1069"/>
      <c r="N111" s="1069"/>
    </row>
    <row r="112" spans="12:14" x14ac:dyDescent="0.3">
      <c r="L112" s="1071"/>
      <c r="M112" s="1071"/>
      <c r="N112" s="1071"/>
    </row>
    <row r="113" spans="12:14" x14ac:dyDescent="0.3">
      <c r="L113" s="1071"/>
      <c r="M113" s="1071"/>
      <c r="N113" s="1071"/>
    </row>
    <row r="114" spans="12:14" x14ac:dyDescent="0.3">
      <c r="L114" s="1071"/>
      <c r="M114" s="1071"/>
      <c r="N114" s="1071"/>
    </row>
    <row r="115" spans="12:14" x14ac:dyDescent="0.3">
      <c r="L115" s="1071"/>
      <c r="M115" s="1071"/>
      <c r="N115" s="1071"/>
    </row>
    <row r="116" spans="12:14" x14ac:dyDescent="0.3">
      <c r="L116" s="1071"/>
      <c r="M116" s="1071"/>
      <c r="N116" s="1071"/>
    </row>
  </sheetData>
  <mergeCells count="33">
    <mergeCell ref="B67:H67"/>
    <mergeCell ref="J67:P67"/>
    <mergeCell ref="N5:N7"/>
    <mergeCell ref="F6:F7"/>
    <mergeCell ref="G6:G7"/>
    <mergeCell ref="H6:H7"/>
    <mergeCell ref="I6:I7"/>
    <mergeCell ref="J6:J7"/>
    <mergeCell ref="K6:K7"/>
    <mergeCell ref="O4:O7"/>
    <mergeCell ref="P4:P7"/>
    <mergeCell ref="M5:M7"/>
    <mergeCell ref="R6:R7"/>
    <mergeCell ref="S6:S7"/>
    <mergeCell ref="T6:T7"/>
    <mergeCell ref="U6:U7"/>
    <mergeCell ref="Q4:Q7"/>
    <mergeCell ref="A1:W1"/>
    <mergeCell ref="A3:A7"/>
    <mergeCell ref="B3:B6"/>
    <mergeCell ref="C3:C7"/>
    <mergeCell ref="E3:G4"/>
    <mergeCell ref="H3:N4"/>
    <mergeCell ref="O3:P3"/>
    <mergeCell ref="Q3:U3"/>
    <mergeCell ref="V3:V7"/>
    <mergeCell ref="W3:W7"/>
    <mergeCell ref="R4:S5"/>
    <mergeCell ref="T4:U5"/>
    <mergeCell ref="F5:G5"/>
    <mergeCell ref="H5:I5"/>
    <mergeCell ref="J5:K5"/>
    <mergeCell ref="L5:L7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8" fitToHeight="0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685E4-161F-42F6-A457-A22738852612}">
  <sheetPr>
    <tabColor rgb="FFFFC000"/>
    <pageSetUpPr fitToPage="1"/>
  </sheetPr>
  <dimension ref="A1:Z78"/>
  <sheetViews>
    <sheetView view="pageBreakPreview" zoomScale="85" zoomScaleNormal="85" zoomScaleSheetLayoutView="85" zoomScalePageLayoutView="80" workbookViewId="0">
      <pane xSplit="1" ySplit="7" topLeftCell="B8" activePane="bottomRight" state="frozen"/>
      <selection pane="topRight" activeCell="B1" sqref="B1"/>
      <selection pane="bottomLeft" activeCell="A10" sqref="A10"/>
      <selection pane="bottomRight" activeCell="R9" sqref="R9:R24"/>
    </sheetView>
  </sheetViews>
  <sheetFormatPr defaultRowHeight="18.75" x14ac:dyDescent="0.3"/>
  <cols>
    <col min="1" max="1" width="10" style="954" customWidth="1"/>
    <col min="2" max="4" width="9.5" style="954" customWidth="1"/>
    <col min="5" max="5" width="9.75" style="954" customWidth="1"/>
    <col min="6" max="6" width="9" style="954" customWidth="1"/>
    <col min="7" max="11" width="9.375" style="954" customWidth="1"/>
    <col min="12" max="12" width="9.25" style="954" customWidth="1"/>
    <col min="13" max="13" width="12.875" style="954" customWidth="1"/>
    <col min="14" max="14" width="13" style="954" customWidth="1"/>
    <col min="15" max="15" width="10.25" style="954" bestFit="1" customWidth="1"/>
    <col min="16" max="16" width="9.375" style="954" customWidth="1"/>
    <col min="17" max="17" width="10.375" style="954" customWidth="1"/>
    <col min="18" max="18" width="22.625" style="954" customWidth="1"/>
    <col min="19" max="19" width="10.75" style="954" bestFit="1" customWidth="1"/>
    <col min="20" max="20" width="26" style="954" customWidth="1"/>
    <col min="21" max="21" width="11.25" style="954" bestFit="1" customWidth="1"/>
    <col min="22" max="22" width="13.75" style="954" customWidth="1"/>
    <col min="23" max="23" width="17.25" style="954" customWidth="1"/>
    <col min="24" max="16384" width="9" style="954"/>
  </cols>
  <sheetData>
    <row r="1" spans="1:26" s="951" customFormat="1" ht="20.25" x14ac:dyDescent="0.3">
      <c r="A1" s="1444" t="s">
        <v>79</v>
      </c>
      <c r="B1" s="1444"/>
      <c r="C1" s="1444"/>
      <c r="D1" s="1444"/>
      <c r="E1" s="1444"/>
      <c r="F1" s="1444"/>
      <c r="G1" s="1444"/>
      <c r="H1" s="1444"/>
      <c r="I1" s="1444"/>
      <c r="J1" s="1444"/>
      <c r="K1" s="1444"/>
      <c r="L1" s="1444"/>
      <c r="M1" s="1444"/>
      <c r="N1" s="1444"/>
      <c r="O1" s="1444"/>
      <c r="P1" s="1444"/>
      <c r="Q1" s="1444"/>
      <c r="R1" s="1444"/>
      <c r="S1" s="1444"/>
      <c r="T1" s="1444"/>
      <c r="U1" s="1444"/>
      <c r="V1" s="1444"/>
      <c r="W1" s="1444"/>
      <c r="X1" s="950"/>
      <c r="Y1" s="950"/>
      <c r="Z1" s="950"/>
    </row>
    <row r="2" spans="1:26" x14ac:dyDescent="0.3">
      <c r="A2" s="952" t="s">
        <v>520</v>
      </c>
      <c r="B2" s="953"/>
      <c r="C2" s="953"/>
      <c r="D2" s="953"/>
      <c r="E2" s="953"/>
      <c r="F2" s="953"/>
      <c r="G2" s="953"/>
      <c r="H2" s="953"/>
      <c r="I2" s="1072"/>
      <c r="J2" s="953"/>
      <c r="K2" s="953"/>
      <c r="L2" s="953"/>
      <c r="M2" s="953"/>
      <c r="N2" s="953"/>
      <c r="O2" s="953"/>
      <c r="P2" s="953"/>
      <c r="Q2" s="953"/>
      <c r="R2" s="953"/>
      <c r="S2" s="953"/>
      <c r="T2" s="953"/>
      <c r="U2" s="953"/>
      <c r="V2" s="953"/>
      <c r="W2" s="953"/>
    </row>
    <row r="3" spans="1:26" ht="18.75" customHeight="1" x14ac:dyDescent="0.3">
      <c r="A3" s="1445" t="s">
        <v>0</v>
      </c>
      <c r="B3" s="1448" t="s">
        <v>461</v>
      </c>
      <c r="C3" s="1450" t="s">
        <v>462</v>
      </c>
      <c r="D3" s="955" t="s">
        <v>2</v>
      </c>
      <c r="E3" s="1453" t="s">
        <v>3</v>
      </c>
      <c r="F3" s="1454"/>
      <c r="G3" s="1455"/>
      <c r="H3" s="1459" t="s">
        <v>4</v>
      </c>
      <c r="I3" s="1460"/>
      <c r="J3" s="1460"/>
      <c r="K3" s="1460"/>
      <c r="L3" s="1460"/>
      <c r="M3" s="1460"/>
      <c r="N3" s="1461"/>
      <c r="O3" s="1465" t="s">
        <v>5</v>
      </c>
      <c r="P3" s="1466"/>
      <c r="Q3" s="1465" t="s">
        <v>6</v>
      </c>
      <c r="R3" s="1467"/>
      <c r="S3" s="1467"/>
      <c r="T3" s="1467"/>
      <c r="U3" s="1466"/>
      <c r="V3" s="1450" t="s">
        <v>7</v>
      </c>
      <c r="W3" s="1450" t="s">
        <v>8</v>
      </c>
    </row>
    <row r="4" spans="1:26" s="958" customFormat="1" ht="21" customHeight="1" x14ac:dyDescent="0.2">
      <c r="A4" s="1446"/>
      <c r="B4" s="1449"/>
      <c r="C4" s="1451"/>
      <c r="D4" s="957" t="s">
        <v>10</v>
      </c>
      <c r="E4" s="1456"/>
      <c r="F4" s="1457"/>
      <c r="G4" s="1458"/>
      <c r="H4" s="1462"/>
      <c r="I4" s="1463"/>
      <c r="J4" s="1463"/>
      <c r="K4" s="1463"/>
      <c r="L4" s="1463"/>
      <c r="M4" s="1463"/>
      <c r="N4" s="1464"/>
      <c r="O4" s="1450" t="s">
        <v>11</v>
      </c>
      <c r="P4" s="1450" t="s">
        <v>12</v>
      </c>
      <c r="Q4" s="1450" t="s">
        <v>13</v>
      </c>
      <c r="R4" s="1459" t="s">
        <v>14</v>
      </c>
      <c r="S4" s="1461"/>
      <c r="T4" s="1459" t="s">
        <v>15</v>
      </c>
      <c r="U4" s="1461"/>
      <c r="V4" s="1451"/>
      <c r="W4" s="1451"/>
    </row>
    <row r="5" spans="1:26" s="958" customFormat="1" ht="18.75" customHeight="1" x14ac:dyDescent="0.2">
      <c r="A5" s="1446"/>
      <c r="B5" s="1449"/>
      <c r="C5" s="1451"/>
      <c r="D5" s="957" t="s">
        <v>17</v>
      </c>
      <c r="E5" s="959" t="s">
        <v>18</v>
      </c>
      <c r="F5" s="1468" t="s">
        <v>19</v>
      </c>
      <c r="G5" s="1469"/>
      <c r="H5" s="1468" t="s">
        <v>69</v>
      </c>
      <c r="I5" s="1469"/>
      <c r="J5" s="1468" t="s">
        <v>70</v>
      </c>
      <c r="K5" s="1469"/>
      <c r="L5" s="1450" t="s">
        <v>20</v>
      </c>
      <c r="M5" s="1448" t="s">
        <v>21</v>
      </c>
      <c r="N5" s="1448" t="s">
        <v>22</v>
      </c>
      <c r="O5" s="1451"/>
      <c r="P5" s="1451"/>
      <c r="Q5" s="1451"/>
      <c r="R5" s="1462"/>
      <c r="S5" s="1464"/>
      <c r="T5" s="1462"/>
      <c r="U5" s="1464"/>
      <c r="V5" s="1451"/>
      <c r="W5" s="1451"/>
    </row>
    <row r="6" spans="1:26" s="960" customFormat="1" ht="18.75" customHeight="1" x14ac:dyDescent="0.2">
      <c r="A6" s="1446"/>
      <c r="B6" s="1449"/>
      <c r="C6" s="1451"/>
      <c r="D6" s="956" t="s">
        <v>24</v>
      </c>
      <c r="E6" s="959" t="s">
        <v>81</v>
      </c>
      <c r="F6" s="1448" t="s">
        <v>25</v>
      </c>
      <c r="G6" s="1448" t="s">
        <v>68</v>
      </c>
      <c r="H6" s="1448" t="s">
        <v>68</v>
      </c>
      <c r="I6" s="1448" t="s">
        <v>74</v>
      </c>
      <c r="J6" s="1448" t="s">
        <v>68</v>
      </c>
      <c r="K6" s="1448" t="s">
        <v>74</v>
      </c>
      <c r="L6" s="1451"/>
      <c r="M6" s="1449"/>
      <c r="N6" s="1449"/>
      <c r="O6" s="1451"/>
      <c r="P6" s="1451"/>
      <c r="Q6" s="1451"/>
      <c r="R6" s="1448" t="s">
        <v>67</v>
      </c>
      <c r="S6" s="1448" t="s">
        <v>26</v>
      </c>
      <c r="T6" s="1448" t="s">
        <v>67</v>
      </c>
      <c r="U6" s="1448" t="s">
        <v>26</v>
      </c>
      <c r="V6" s="1451"/>
      <c r="W6" s="1451"/>
    </row>
    <row r="7" spans="1:26" s="960" customFormat="1" ht="55.5" customHeight="1" x14ac:dyDescent="0.2">
      <c r="A7" s="1447"/>
      <c r="B7" s="961" t="s">
        <v>27</v>
      </c>
      <c r="C7" s="1452"/>
      <c r="D7" s="961"/>
      <c r="E7" s="962"/>
      <c r="F7" s="1470"/>
      <c r="G7" s="1470"/>
      <c r="H7" s="1470"/>
      <c r="I7" s="1470"/>
      <c r="J7" s="1470"/>
      <c r="K7" s="1470"/>
      <c r="L7" s="1452"/>
      <c r="M7" s="1470"/>
      <c r="N7" s="1470"/>
      <c r="O7" s="1452"/>
      <c r="P7" s="1452"/>
      <c r="Q7" s="1452"/>
      <c r="R7" s="1470"/>
      <c r="S7" s="1470"/>
      <c r="T7" s="1470"/>
      <c r="U7" s="1470"/>
      <c r="V7" s="1452"/>
      <c r="W7" s="1452"/>
    </row>
    <row r="8" spans="1:26" s="960" customFormat="1" ht="20.25" customHeight="1" x14ac:dyDescent="0.2">
      <c r="A8" s="963" t="s">
        <v>46</v>
      </c>
      <c r="B8" s="963" t="s">
        <v>47</v>
      </c>
      <c r="C8" s="963" t="s">
        <v>48</v>
      </c>
      <c r="D8" s="963" t="s">
        <v>49</v>
      </c>
      <c r="E8" s="963" t="s">
        <v>50</v>
      </c>
      <c r="F8" s="963" t="s">
        <v>51</v>
      </c>
      <c r="G8" s="963" t="s">
        <v>52</v>
      </c>
      <c r="H8" s="963" t="s">
        <v>53</v>
      </c>
      <c r="I8" s="963" t="s">
        <v>54</v>
      </c>
      <c r="J8" s="963" t="s">
        <v>55</v>
      </c>
      <c r="K8" s="963" t="s">
        <v>56</v>
      </c>
      <c r="L8" s="963" t="s">
        <v>57</v>
      </c>
      <c r="M8" s="963" t="s">
        <v>58</v>
      </c>
      <c r="N8" s="963" t="s">
        <v>59</v>
      </c>
      <c r="O8" s="963" t="s">
        <v>60</v>
      </c>
      <c r="P8" s="963" t="s">
        <v>61</v>
      </c>
      <c r="Q8" s="963" t="s">
        <v>62</v>
      </c>
      <c r="R8" s="963" t="s">
        <v>63</v>
      </c>
      <c r="S8" s="963" t="s">
        <v>64</v>
      </c>
      <c r="T8" s="963" t="s">
        <v>65</v>
      </c>
      <c r="U8" s="963" t="s">
        <v>71</v>
      </c>
      <c r="V8" s="963" t="s">
        <v>72</v>
      </c>
      <c r="W8" s="963" t="s">
        <v>73</v>
      </c>
    </row>
    <row r="9" spans="1:26" s="978" customFormat="1" ht="39.75" customHeight="1" x14ac:dyDescent="0.2">
      <c r="A9" s="1073" t="s">
        <v>42</v>
      </c>
      <c r="B9" s="1074">
        <v>35.799999999999997</v>
      </c>
      <c r="C9" s="1074">
        <v>35.799999999999997</v>
      </c>
      <c r="D9" s="1075" t="s">
        <v>508</v>
      </c>
      <c r="E9" s="1076">
        <v>261</v>
      </c>
      <c r="F9" s="1077">
        <v>1</v>
      </c>
      <c r="G9" s="1077">
        <v>25</v>
      </c>
      <c r="H9" s="1078">
        <v>82</v>
      </c>
      <c r="I9" s="935">
        <v>200</v>
      </c>
      <c r="J9" s="1079">
        <v>179</v>
      </c>
      <c r="K9" s="1079">
        <v>600</v>
      </c>
      <c r="L9" s="1080" t="s">
        <v>107</v>
      </c>
      <c r="M9" s="1078">
        <v>82</v>
      </c>
      <c r="N9" s="1081">
        <v>10.75</v>
      </c>
      <c r="O9" s="1078">
        <v>800</v>
      </c>
      <c r="P9" s="1082" t="s">
        <v>84</v>
      </c>
      <c r="Q9" s="376">
        <v>3200</v>
      </c>
      <c r="R9" s="1339" t="s">
        <v>521</v>
      </c>
      <c r="S9" s="376">
        <v>2200</v>
      </c>
      <c r="T9" s="1083" t="s">
        <v>522</v>
      </c>
      <c r="U9" s="376">
        <v>1000</v>
      </c>
      <c r="V9" s="1084" t="s">
        <v>523</v>
      </c>
      <c r="W9" s="991" t="s">
        <v>524</v>
      </c>
    </row>
    <row r="10" spans="1:26" s="355" customFormat="1" ht="20.25" x14ac:dyDescent="0.2">
      <c r="A10" s="997" t="s">
        <v>43</v>
      </c>
      <c r="B10" s="1085">
        <v>0</v>
      </c>
      <c r="C10" s="1085">
        <v>0</v>
      </c>
      <c r="D10" s="683">
        <v>0</v>
      </c>
      <c r="E10" s="683">
        <v>0</v>
      </c>
      <c r="F10" s="683">
        <v>0</v>
      </c>
      <c r="G10" s="683">
        <v>0</v>
      </c>
      <c r="H10" s="683">
        <v>0</v>
      </c>
      <c r="I10" s="683">
        <v>0</v>
      </c>
      <c r="J10" s="683">
        <v>0</v>
      </c>
      <c r="K10" s="683">
        <v>0</v>
      </c>
      <c r="L10" s="683">
        <v>0</v>
      </c>
      <c r="M10" s="683">
        <v>0</v>
      </c>
      <c r="N10" s="683">
        <v>0</v>
      </c>
      <c r="O10" s="1086">
        <v>0</v>
      </c>
      <c r="P10" s="683">
        <v>0</v>
      </c>
      <c r="Q10" s="683">
        <v>0</v>
      </c>
      <c r="R10" s="1340">
        <v>0</v>
      </c>
      <c r="S10" s="683">
        <v>0</v>
      </c>
      <c r="T10" s="683">
        <v>0</v>
      </c>
      <c r="U10" s="683">
        <v>0</v>
      </c>
      <c r="V10" s="683">
        <v>0</v>
      </c>
      <c r="W10" s="34" t="s">
        <v>525</v>
      </c>
    </row>
    <row r="11" spans="1:26" s="355" customFormat="1" ht="20.25" x14ac:dyDescent="0.2">
      <c r="A11" s="964" t="s">
        <v>29</v>
      </c>
      <c r="B11" s="1087">
        <v>6.8</v>
      </c>
      <c r="C11" s="1087">
        <v>6.8</v>
      </c>
      <c r="D11" s="54" t="s">
        <v>508</v>
      </c>
      <c r="E11" s="1009">
        <v>153</v>
      </c>
      <c r="F11" s="1009">
        <v>1</v>
      </c>
      <c r="G11" s="1009">
        <v>25</v>
      </c>
      <c r="H11" s="1086">
        <v>0</v>
      </c>
      <c r="I11" s="54">
        <v>0</v>
      </c>
      <c r="J11" s="1009">
        <v>153</v>
      </c>
      <c r="K11" s="1010">
        <v>450</v>
      </c>
      <c r="L11" s="683">
        <v>0</v>
      </c>
      <c r="M11" s="683">
        <v>0</v>
      </c>
      <c r="N11" s="683">
        <v>0</v>
      </c>
      <c r="O11" s="1086">
        <v>450</v>
      </c>
      <c r="P11" s="1009" t="s">
        <v>84</v>
      </c>
      <c r="Q11" s="683">
        <v>0</v>
      </c>
      <c r="R11" s="1088" t="s">
        <v>521</v>
      </c>
      <c r="S11" s="971" t="s">
        <v>86</v>
      </c>
      <c r="T11" s="1088" t="s">
        <v>522</v>
      </c>
      <c r="U11" s="683">
        <v>0</v>
      </c>
      <c r="V11" s="995" t="s">
        <v>526</v>
      </c>
      <c r="W11" s="971" t="s">
        <v>86</v>
      </c>
    </row>
    <row r="12" spans="1:26" s="355" customFormat="1" ht="20.25" x14ac:dyDescent="0.2">
      <c r="A12" s="1007" t="s">
        <v>30</v>
      </c>
      <c r="B12" s="1085">
        <v>0</v>
      </c>
      <c r="C12" s="1085">
        <v>0</v>
      </c>
      <c r="D12" s="683">
        <v>0</v>
      </c>
      <c r="E12" s="683">
        <v>0</v>
      </c>
      <c r="F12" s="683">
        <v>0</v>
      </c>
      <c r="G12" s="683">
        <v>0</v>
      </c>
      <c r="H12" s="683">
        <v>0</v>
      </c>
      <c r="I12" s="1086">
        <v>0</v>
      </c>
      <c r="J12" s="683">
        <v>0</v>
      </c>
      <c r="K12" s="1086">
        <v>0</v>
      </c>
      <c r="L12" s="683">
        <v>0</v>
      </c>
      <c r="M12" s="683">
        <v>0</v>
      </c>
      <c r="N12" s="683">
        <v>0</v>
      </c>
      <c r="O12" s="1086">
        <v>0</v>
      </c>
      <c r="P12" s="683">
        <v>0</v>
      </c>
      <c r="Q12" s="683">
        <v>0</v>
      </c>
      <c r="R12" s="1340">
        <v>0</v>
      </c>
      <c r="S12" s="683">
        <v>0</v>
      </c>
      <c r="T12" s="683">
        <v>0</v>
      </c>
      <c r="U12" s="683">
        <v>0</v>
      </c>
      <c r="V12" s="995" t="s">
        <v>527</v>
      </c>
      <c r="W12" s="971" t="s">
        <v>86</v>
      </c>
    </row>
    <row r="13" spans="1:26" s="355" customFormat="1" ht="20.25" x14ac:dyDescent="0.3">
      <c r="A13" s="1008" t="s">
        <v>31</v>
      </c>
      <c r="B13" s="1087">
        <v>2.95</v>
      </c>
      <c r="C13" s="1087">
        <v>2.95</v>
      </c>
      <c r="D13" s="54" t="s">
        <v>508</v>
      </c>
      <c r="E13" s="1009">
        <v>99</v>
      </c>
      <c r="F13" s="1009">
        <v>2</v>
      </c>
      <c r="G13" s="1009">
        <v>65</v>
      </c>
      <c r="H13" s="683">
        <v>0</v>
      </c>
      <c r="I13" s="1086">
        <v>0</v>
      </c>
      <c r="J13" s="1009">
        <v>99</v>
      </c>
      <c r="K13" s="1010">
        <v>250</v>
      </c>
      <c r="L13" s="683">
        <v>0</v>
      </c>
      <c r="M13" s="683">
        <v>0</v>
      </c>
      <c r="N13" s="683">
        <v>0</v>
      </c>
      <c r="O13" s="1086">
        <v>250</v>
      </c>
      <c r="P13" s="683">
        <v>0</v>
      </c>
      <c r="Q13" s="683">
        <v>0</v>
      </c>
      <c r="R13" s="1340">
        <v>0</v>
      </c>
      <c r="S13" s="683">
        <v>0</v>
      </c>
      <c r="T13" s="683">
        <v>0</v>
      </c>
      <c r="U13" s="683">
        <v>0</v>
      </c>
      <c r="V13" s="683">
        <v>0</v>
      </c>
      <c r="W13" s="971" t="s">
        <v>86</v>
      </c>
    </row>
    <row r="14" spans="1:26" s="355" customFormat="1" ht="20.25" x14ac:dyDescent="0.3">
      <c r="A14" s="1008" t="s">
        <v>32</v>
      </c>
      <c r="B14" s="1085">
        <v>0</v>
      </c>
      <c r="C14" s="1085">
        <v>0</v>
      </c>
      <c r="D14" s="1086">
        <v>0</v>
      </c>
      <c r="E14" s="683">
        <v>0</v>
      </c>
      <c r="F14" s="683">
        <v>0</v>
      </c>
      <c r="G14" s="683">
        <v>0</v>
      </c>
      <c r="H14" s="683">
        <v>0</v>
      </c>
      <c r="I14" s="1086">
        <v>0</v>
      </c>
      <c r="J14" s="683">
        <v>0</v>
      </c>
      <c r="K14" s="1086">
        <v>0</v>
      </c>
      <c r="L14" s="683">
        <v>0</v>
      </c>
      <c r="M14" s="683">
        <v>0</v>
      </c>
      <c r="N14" s="683">
        <v>0</v>
      </c>
      <c r="O14" s="1086">
        <v>0</v>
      </c>
      <c r="P14" s="683">
        <v>0</v>
      </c>
      <c r="Q14" s="683">
        <v>0</v>
      </c>
      <c r="R14" s="1340">
        <v>0</v>
      </c>
      <c r="S14" s="683">
        <v>0</v>
      </c>
      <c r="T14" s="683">
        <v>0</v>
      </c>
      <c r="U14" s="683">
        <v>0</v>
      </c>
      <c r="V14" s="683">
        <v>0</v>
      </c>
      <c r="W14" s="971" t="s">
        <v>86</v>
      </c>
    </row>
    <row r="15" spans="1:26" s="355" customFormat="1" ht="20.25" x14ac:dyDescent="0.3">
      <c r="A15" s="1008" t="s">
        <v>28</v>
      </c>
      <c r="B15" s="1085">
        <v>0</v>
      </c>
      <c r="C15" s="1085">
        <v>0</v>
      </c>
      <c r="D15" s="1086">
        <v>0</v>
      </c>
      <c r="E15" s="683">
        <v>0</v>
      </c>
      <c r="F15" s="683">
        <v>0</v>
      </c>
      <c r="G15" s="683">
        <v>0</v>
      </c>
      <c r="H15" s="683">
        <v>0</v>
      </c>
      <c r="I15" s="1086">
        <v>0</v>
      </c>
      <c r="J15" s="683">
        <v>0</v>
      </c>
      <c r="K15" s="1086">
        <v>0</v>
      </c>
      <c r="L15" s="683">
        <v>0</v>
      </c>
      <c r="M15" s="683">
        <v>0</v>
      </c>
      <c r="N15" s="683">
        <v>0</v>
      </c>
      <c r="O15" s="1086">
        <v>0</v>
      </c>
      <c r="P15" s="683">
        <v>0</v>
      </c>
      <c r="Q15" s="683">
        <v>0</v>
      </c>
      <c r="R15" s="1340">
        <v>0</v>
      </c>
      <c r="S15" s="683">
        <v>0</v>
      </c>
      <c r="T15" s="683">
        <v>0</v>
      </c>
      <c r="U15" s="683">
        <v>0</v>
      </c>
      <c r="V15" s="683">
        <v>0</v>
      </c>
      <c r="W15" s="971" t="s">
        <v>86</v>
      </c>
    </row>
    <row r="16" spans="1:26" s="355" customFormat="1" ht="20.25" x14ac:dyDescent="0.3">
      <c r="A16" s="1008" t="s">
        <v>33</v>
      </c>
      <c r="B16" s="1085">
        <v>0</v>
      </c>
      <c r="C16" s="1085">
        <v>0</v>
      </c>
      <c r="D16" s="1086">
        <v>0</v>
      </c>
      <c r="E16" s="683">
        <v>0</v>
      </c>
      <c r="F16" s="683">
        <v>0</v>
      </c>
      <c r="G16" s="683">
        <v>0</v>
      </c>
      <c r="H16" s="683">
        <v>0</v>
      </c>
      <c r="I16" s="1086">
        <v>0</v>
      </c>
      <c r="J16" s="683">
        <v>0</v>
      </c>
      <c r="K16" s="1086">
        <v>0</v>
      </c>
      <c r="L16" s="683">
        <v>0</v>
      </c>
      <c r="M16" s="683">
        <v>0</v>
      </c>
      <c r="N16" s="683">
        <v>0</v>
      </c>
      <c r="O16" s="1086">
        <v>0</v>
      </c>
      <c r="P16" s="683">
        <v>0</v>
      </c>
      <c r="Q16" s="683">
        <v>0</v>
      </c>
      <c r="R16" s="1340">
        <v>0</v>
      </c>
      <c r="S16" s="683">
        <v>0</v>
      </c>
      <c r="T16" s="683">
        <v>0</v>
      </c>
      <c r="U16" s="683">
        <v>0</v>
      </c>
      <c r="V16" s="683">
        <v>0</v>
      </c>
      <c r="W16" s="971" t="s">
        <v>86</v>
      </c>
    </row>
    <row r="17" spans="1:23" s="355" customFormat="1" ht="20.25" x14ac:dyDescent="0.3">
      <c r="A17" s="1008" t="s">
        <v>34</v>
      </c>
      <c r="B17" s="1085">
        <v>0</v>
      </c>
      <c r="C17" s="1085">
        <v>0</v>
      </c>
      <c r="D17" s="1086">
        <v>0</v>
      </c>
      <c r="E17" s="683">
        <v>0</v>
      </c>
      <c r="F17" s="683">
        <v>0</v>
      </c>
      <c r="G17" s="683">
        <v>0</v>
      </c>
      <c r="H17" s="683">
        <v>0</v>
      </c>
      <c r="I17" s="1086">
        <v>0</v>
      </c>
      <c r="J17" s="683">
        <v>0</v>
      </c>
      <c r="K17" s="1086">
        <v>0</v>
      </c>
      <c r="L17" s="683">
        <v>0</v>
      </c>
      <c r="M17" s="683">
        <v>0</v>
      </c>
      <c r="N17" s="683">
        <v>0</v>
      </c>
      <c r="O17" s="1086">
        <v>0</v>
      </c>
      <c r="P17" s="683">
        <v>0</v>
      </c>
      <c r="Q17" s="683">
        <v>0</v>
      </c>
      <c r="R17" s="1340">
        <v>0</v>
      </c>
      <c r="S17" s="683">
        <v>0</v>
      </c>
      <c r="T17" s="683">
        <v>0</v>
      </c>
      <c r="U17" s="683">
        <v>0</v>
      </c>
      <c r="V17" s="683">
        <v>0</v>
      </c>
      <c r="W17" s="971" t="s">
        <v>86</v>
      </c>
    </row>
    <row r="18" spans="1:23" s="355" customFormat="1" ht="20.25" x14ac:dyDescent="0.3">
      <c r="A18" s="1008" t="s">
        <v>35</v>
      </c>
      <c r="B18" s="1085">
        <v>0</v>
      </c>
      <c r="C18" s="1085">
        <v>0</v>
      </c>
      <c r="D18" s="1086">
        <v>0</v>
      </c>
      <c r="E18" s="683">
        <v>0</v>
      </c>
      <c r="F18" s="683">
        <v>0</v>
      </c>
      <c r="G18" s="683">
        <v>0</v>
      </c>
      <c r="H18" s="683">
        <v>0</v>
      </c>
      <c r="I18" s="1086">
        <v>0</v>
      </c>
      <c r="J18" s="683">
        <v>0</v>
      </c>
      <c r="K18" s="1086">
        <v>0</v>
      </c>
      <c r="L18" s="683">
        <v>0</v>
      </c>
      <c r="M18" s="683">
        <v>0</v>
      </c>
      <c r="N18" s="683">
        <v>0</v>
      </c>
      <c r="O18" s="1086">
        <v>0</v>
      </c>
      <c r="P18" s="683">
        <v>0</v>
      </c>
      <c r="Q18" s="683">
        <v>0</v>
      </c>
      <c r="R18" s="1340">
        <v>0</v>
      </c>
      <c r="S18" s="683">
        <v>0</v>
      </c>
      <c r="T18" s="683">
        <v>0</v>
      </c>
      <c r="U18" s="683">
        <v>0</v>
      </c>
      <c r="V18" s="683">
        <v>0</v>
      </c>
      <c r="W18" s="971" t="s">
        <v>86</v>
      </c>
    </row>
    <row r="19" spans="1:23" s="355" customFormat="1" ht="20.25" x14ac:dyDescent="0.3">
      <c r="A19" s="1008" t="s">
        <v>36</v>
      </c>
      <c r="B19" s="1085">
        <v>0</v>
      </c>
      <c r="C19" s="1085">
        <v>0</v>
      </c>
      <c r="D19" s="1086">
        <v>0</v>
      </c>
      <c r="E19" s="683">
        <v>0</v>
      </c>
      <c r="F19" s="683">
        <v>0</v>
      </c>
      <c r="G19" s="683">
        <v>0</v>
      </c>
      <c r="H19" s="683">
        <v>0</v>
      </c>
      <c r="I19" s="1086">
        <v>0</v>
      </c>
      <c r="J19" s="683">
        <v>0</v>
      </c>
      <c r="K19" s="1086">
        <v>0</v>
      </c>
      <c r="L19" s="683">
        <v>0</v>
      </c>
      <c r="M19" s="683">
        <v>0</v>
      </c>
      <c r="N19" s="683">
        <v>0</v>
      </c>
      <c r="O19" s="1086">
        <v>0</v>
      </c>
      <c r="P19" s="683">
        <v>0</v>
      </c>
      <c r="Q19" s="683">
        <v>0</v>
      </c>
      <c r="R19" s="1340">
        <v>0</v>
      </c>
      <c r="S19" s="683">
        <v>0</v>
      </c>
      <c r="T19" s="683">
        <v>0</v>
      </c>
      <c r="U19" s="683">
        <v>0</v>
      </c>
      <c r="V19" s="683">
        <v>0</v>
      </c>
      <c r="W19" s="971" t="s">
        <v>86</v>
      </c>
    </row>
    <row r="20" spans="1:23" s="355" customFormat="1" ht="24" customHeight="1" x14ac:dyDescent="0.3">
      <c r="A20" s="1008" t="s">
        <v>37</v>
      </c>
      <c r="B20" s="1085">
        <v>0</v>
      </c>
      <c r="C20" s="1085">
        <v>0</v>
      </c>
      <c r="D20" s="1086">
        <v>0</v>
      </c>
      <c r="E20" s="683">
        <v>0</v>
      </c>
      <c r="F20" s="683">
        <v>0</v>
      </c>
      <c r="G20" s="683">
        <v>0</v>
      </c>
      <c r="H20" s="683">
        <v>0</v>
      </c>
      <c r="I20" s="1086">
        <v>0</v>
      </c>
      <c r="J20" s="683">
        <v>0</v>
      </c>
      <c r="K20" s="1086">
        <v>0</v>
      </c>
      <c r="L20" s="683">
        <v>0</v>
      </c>
      <c r="M20" s="683">
        <v>0</v>
      </c>
      <c r="N20" s="683">
        <v>0</v>
      </c>
      <c r="O20" s="1086">
        <v>0</v>
      </c>
      <c r="P20" s="683">
        <v>0</v>
      </c>
      <c r="Q20" s="683">
        <v>0</v>
      </c>
      <c r="R20" s="1340">
        <v>0</v>
      </c>
      <c r="S20" s="683">
        <v>0</v>
      </c>
      <c r="T20" s="683">
        <v>0</v>
      </c>
      <c r="U20" s="683">
        <v>0</v>
      </c>
      <c r="V20" s="683">
        <v>0</v>
      </c>
      <c r="W20" s="971" t="s">
        <v>86</v>
      </c>
    </row>
    <row r="21" spans="1:23" s="355" customFormat="1" ht="20.25" x14ac:dyDescent="0.3">
      <c r="A21" s="1008" t="s">
        <v>38</v>
      </c>
      <c r="B21" s="1089">
        <v>2.35</v>
      </c>
      <c r="C21" s="1089">
        <v>2.35</v>
      </c>
      <c r="D21" s="705" t="s">
        <v>144</v>
      </c>
      <c r="E21" s="1009">
        <v>48</v>
      </c>
      <c r="F21" s="683">
        <v>0</v>
      </c>
      <c r="G21" s="683">
        <v>0</v>
      </c>
      <c r="H21" s="683">
        <v>0</v>
      </c>
      <c r="I21" s="1086">
        <v>0</v>
      </c>
      <c r="J21" s="683">
        <v>48</v>
      </c>
      <c r="K21" s="1086">
        <v>200</v>
      </c>
      <c r="L21" s="683">
        <v>0</v>
      </c>
      <c r="M21" s="683">
        <v>0</v>
      </c>
      <c r="N21" s="683">
        <v>0</v>
      </c>
      <c r="O21" s="1086">
        <v>200</v>
      </c>
      <c r="P21" s="1009" t="s">
        <v>84</v>
      </c>
      <c r="Q21" s="683">
        <v>0</v>
      </c>
      <c r="R21" s="1088" t="s">
        <v>521</v>
      </c>
      <c r="S21" s="683">
        <v>0</v>
      </c>
      <c r="T21" s="1088" t="s">
        <v>522</v>
      </c>
      <c r="U21" s="683">
        <v>0</v>
      </c>
      <c r="V21" s="683">
        <v>0</v>
      </c>
      <c r="W21" s="971" t="s">
        <v>86</v>
      </c>
    </row>
    <row r="22" spans="1:23" s="355" customFormat="1" ht="20.25" x14ac:dyDescent="0.3">
      <c r="A22" s="1008" t="s">
        <v>39</v>
      </c>
      <c r="B22" s="1089"/>
      <c r="C22" s="1089"/>
      <c r="D22" s="1090"/>
      <c r="E22" s="1009"/>
      <c r="F22" s="1009"/>
      <c r="G22" s="683">
        <v>0</v>
      </c>
      <c r="H22" s="683"/>
      <c r="I22" s="54"/>
      <c r="J22" s="1009"/>
      <c r="K22" s="1010"/>
      <c r="L22" s="683"/>
      <c r="M22" s="683"/>
      <c r="N22" s="1091"/>
      <c r="O22" s="1086"/>
      <c r="P22" s="356"/>
      <c r="Q22" s="683">
        <v>0</v>
      </c>
      <c r="R22" s="1340">
        <v>0</v>
      </c>
      <c r="S22" s="683">
        <v>0</v>
      </c>
      <c r="T22" s="683">
        <v>0</v>
      </c>
      <c r="U22" s="683">
        <v>0</v>
      </c>
      <c r="V22" s="683">
        <v>0</v>
      </c>
      <c r="W22" s="971" t="s">
        <v>86</v>
      </c>
    </row>
    <row r="23" spans="1:23" s="355" customFormat="1" ht="20.25" x14ac:dyDescent="0.3">
      <c r="A23" s="1008" t="s">
        <v>44</v>
      </c>
      <c r="B23" s="1089">
        <v>31.95</v>
      </c>
      <c r="C23" s="1089">
        <v>31.95</v>
      </c>
      <c r="D23" s="705" t="s">
        <v>178</v>
      </c>
      <c r="E23" s="1009">
        <v>652</v>
      </c>
      <c r="F23" s="1009">
        <v>14</v>
      </c>
      <c r="G23" s="1009">
        <v>378</v>
      </c>
      <c r="H23" s="1086">
        <v>109</v>
      </c>
      <c r="I23" s="54">
        <v>350</v>
      </c>
      <c r="J23" s="1010">
        <v>543</v>
      </c>
      <c r="K23" s="1010">
        <v>1000</v>
      </c>
      <c r="L23" s="970" t="s">
        <v>107</v>
      </c>
      <c r="M23" s="1086">
        <v>109</v>
      </c>
      <c r="N23" s="1092">
        <v>12.5</v>
      </c>
      <c r="O23" s="1086">
        <v>1350</v>
      </c>
      <c r="P23" s="1009" t="s">
        <v>84</v>
      </c>
      <c r="Q23" s="683">
        <v>0</v>
      </c>
      <c r="R23" s="1340">
        <v>0</v>
      </c>
      <c r="S23" s="683">
        <v>0</v>
      </c>
      <c r="T23" s="683">
        <v>0</v>
      </c>
      <c r="U23" s="683">
        <v>0</v>
      </c>
      <c r="V23" s="683">
        <v>0</v>
      </c>
      <c r="W23" s="971" t="s">
        <v>86</v>
      </c>
    </row>
    <row r="24" spans="1:23" s="355" customFormat="1" ht="20.25" x14ac:dyDescent="0.3">
      <c r="A24" s="353" t="s">
        <v>40</v>
      </c>
      <c r="B24" s="353"/>
      <c r="C24" s="353"/>
      <c r="D24" s="353"/>
      <c r="E24" s="356"/>
      <c r="F24" s="356"/>
      <c r="G24" s="356"/>
      <c r="H24" s="356"/>
      <c r="I24" s="356"/>
      <c r="J24" s="356"/>
      <c r="K24" s="356"/>
      <c r="L24" s="360"/>
      <c r="M24" s="360"/>
      <c r="N24" s="360"/>
      <c r="O24" s="360"/>
      <c r="P24" s="356"/>
      <c r="Q24" s="360">
        <v>0</v>
      </c>
      <c r="R24" s="1341">
        <v>0</v>
      </c>
      <c r="S24" s="360">
        <v>0</v>
      </c>
      <c r="T24" s="360">
        <v>0</v>
      </c>
      <c r="U24" s="360">
        <v>0</v>
      </c>
      <c r="V24" s="360">
        <v>0</v>
      </c>
      <c r="W24" s="1041" t="s">
        <v>86</v>
      </c>
    </row>
    <row r="25" spans="1:23" s="355" customFormat="1" ht="20.25" x14ac:dyDescent="0.3">
      <c r="A25" s="1042" t="s">
        <v>41</v>
      </c>
      <c r="B25" s="1093">
        <f>SUM(B9:B24)</f>
        <v>79.849999999999994</v>
      </c>
      <c r="C25" s="1093">
        <f>SUM(C9:C24)</f>
        <v>79.849999999999994</v>
      </c>
      <c r="D25" s="1043"/>
      <c r="E25" s="1044">
        <f t="shared" ref="E25:K25" si="0">SUM(E9:E24)</f>
        <v>1213</v>
      </c>
      <c r="F25" s="1045">
        <f t="shared" si="0"/>
        <v>18</v>
      </c>
      <c r="G25" s="1045">
        <f t="shared" si="0"/>
        <v>493</v>
      </c>
      <c r="H25" s="1045">
        <f t="shared" si="0"/>
        <v>191</v>
      </c>
      <c r="I25" s="1045">
        <f t="shared" si="0"/>
        <v>550</v>
      </c>
      <c r="J25" s="1045">
        <f t="shared" si="0"/>
        <v>1022</v>
      </c>
      <c r="K25" s="1045">
        <f t="shared" si="0"/>
        <v>2500</v>
      </c>
      <c r="L25" s="1045"/>
      <c r="M25" s="1045">
        <f>SUM(M9:M24)</f>
        <v>191</v>
      </c>
      <c r="N25" s="1045">
        <f>SUM(N9:N24)</f>
        <v>23.25</v>
      </c>
      <c r="O25" s="1045">
        <f>SUM(O9:O24)</f>
        <v>3050</v>
      </c>
      <c r="P25" s="1044" t="s">
        <v>84</v>
      </c>
      <c r="Q25" s="1045">
        <f>SUM(Q9:Q24)</f>
        <v>3200</v>
      </c>
      <c r="R25" s="1094">
        <v>0</v>
      </c>
      <c r="S25" s="1095">
        <f>SUM(S9:S24)</f>
        <v>2200</v>
      </c>
      <c r="T25" s="1045">
        <v>0</v>
      </c>
      <c r="U25" s="1096">
        <f>SUM(U9:U24)</f>
        <v>1000</v>
      </c>
      <c r="V25" s="1045">
        <v>0</v>
      </c>
      <c r="W25" s="1049" t="s">
        <v>86</v>
      </c>
    </row>
    <row r="26" spans="1:23" s="355" customFormat="1" ht="20.25" x14ac:dyDescent="0.3">
      <c r="A26" s="1051" t="s">
        <v>517</v>
      </c>
      <c r="B26" s="1052"/>
      <c r="C26" s="1052"/>
      <c r="D26" s="1052"/>
      <c r="E26" s="1053"/>
      <c r="F26" s="1054"/>
      <c r="G26" s="1054"/>
      <c r="H26" s="1054"/>
      <c r="I26" s="1054"/>
      <c r="J26" s="1054"/>
      <c r="K26" s="1054"/>
      <c r="L26" s="1054"/>
      <c r="M26" s="1054"/>
      <c r="N26" s="1054"/>
      <c r="O26" s="1054"/>
      <c r="P26" s="1053"/>
      <c r="Q26" s="1054"/>
      <c r="R26" s="1055"/>
      <c r="S26" s="1056"/>
      <c r="T26" s="1057"/>
      <c r="U26" s="1058"/>
      <c r="V26" s="1059"/>
      <c r="W26" s="1060"/>
    </row>
    <row r="27" spans="1:23" s="355" customFormat="1" x14ac:dyDescent="0.3">
      <c r="A27" s="951" t="s">
        <v>76</v>
      </c>
      <c r="B27" s="954"/>
      <c r="C27" s="954"/>
      <c r="D27" s="954"/>
      <c r="E27" s="1061"/>
      <c r="F27" s="1062"/>
      <c r="G27" s="1062"/>
      <c r="H27" s="1062"/>
      <c r="I27" s="1062"/>
      <c r="J27" s="1062"/>
      <c r="K27" s="1062"/>
      <c r="L27" s="1062"/>
      <c r="M27" s="1062"/>
      <c r="N27" s="1062"/>
      <c r="O27" s="1062"/>
      <c r="P27" s="1061"/>
      <c r="Q27" s="1062"/>
      <c r="R27" s="1063"/>
      <c r="S27" s="1056"/>
      <c r="T27" s="1057"/>
      <c r="U27" s="1057"/>
      <c r="V27" s="1064"/>
      <c r="W27" s="1065"/>
    </row>
    <row r="28" spans="1:23" s="355" customFormat="1" x14ac:dyDescent="0.3">
      <c r="A28" s="1066" t="s">
        <v>77</v>
      </c>
      <c r="B28" s="1066"/>
      <c r="C28" s="1066"/>
      <c r="D28" s="1066"/>
      <c r="E28" s="1066"/>
      <c r="F28" s="1066"/>
      <c r="G28" s="1066"/>
      <c r="H28" s="1066"/>
      <c r="I28" s="1066"/>
      <c r="J28" s="1066"/>
      <c r="K28" s="1066"/>
      <c r="L28" s="1066"/>
      <c r="M28" s="1066"/>
      <c r="N28" s="1066"/>
      <c r="O28" s="1066"/>
      <c r="P28" s="1066"/>
      <c r="Q28" s="1066"/>
      <c r="R28" s="1066"/>
      <c r="S28" s="1066"/>
      <c r="T28" s="1066"/>
      <c r="U28" s="1066"/>
      <c r="V28" s="1066"/>
      <c r="W28" s="1066"/>
    </row>
    <row r="29" spans="1:23" s="960" customFormat="1" ht="20.25" x14ac:dyDescent="0.3">
      <c r="A29" s="1066" t="s">
        <v>75</v>
      </c>
      <c r="B29" s="1066"/>
      <c r="C29" s="1066"/>
      <c r="D29" s="1066"/>
      <c r="E29" s="1066"/>
      <c r="F29" s="1066"/>
      <c r="G29" s="1066"/>
      <c r="H29" s="1066"/>
      <c r="I29" s="1066"/>
      <c r="J29" s="1472" t="s">
        <v>528</v>
      </c>
      <c r="K29" s="1472"/>
      <c r="L29" s="1472"/>
      <c r="M29" s="1472"/>
      <c r="N29" s="1472"/>
      <c r="O29" s="1472"/>
      <c r="P29" s="1472"/>
      <c r="Q29" s="1066"/>
      <c r="R29" s="1066"/>
      <c r="S29" s="1066"/>
      <c r="T29" s="1066"/>
      <c r="U29" s="1066"/>
      <c r="V29" s="1066"/>
      <c r="W29" s="1066"/>
    </row>
    <row r="30" spans="1:23" s="960" customFormat="1" x14ac:dyDescent="0.2">
      <c r="E30" s="1068"/>
      <c r="F30" s="1068"/>
      <c r="G30" s="1068"/>
      <c r="H30" s="1068"/>
      <c r="I30" s="1068"/>
      <c r="J30" s="1068"/>
      <c r="K30" s="1068"/>
      <c r="L30" s="1069"/>
      <c r="M30" s="1069"/>
      <c r="N30" s="1069"/>
    </row>
    <row r="31" spans="1:23" s="960" customFormat="1" x14ac:dyDescent="0.2">
      <c r="E31" s="1068"/>
      <c r="F31" s="1068"/>
      <c r="G31" s="1068"/>
      <c r="H31" s="1068"/>
      <c r="I31" s="1068"/>
      <c r="J31" s="1068"/>
      <c r="K31" s="1068"/>
      <c r="L31" s="1069"/>
      <c r="M31" s="1069"/>
      <c r="N31" s="1069"/>
    </row>
    <row r="32" spans="1:23" s="960" customFormat="1" x14ac:dyDescent="0.2">
      <c r="E32" s="1068"/>
      <c r="F32" s="1068"/>
      <c r="G32" s="1068"/>
      <c r="H32" s="1068"/>
      <c r="I32" s="1068"/>
      <c r="J32" s="1068"/>
      <c r="K32" s="1068"/>
      <c r="L32" s="1069"/>
      <c r="M32" s="1069"/>
      <c r="N32" s="1069"/>
    </row>
    <row r="33" spans="12:23" s="960" customFormat="1" x14ac:dyDescent="0.2">
      <c r="L33" s="1069"/>
      <c r="M33" s="1069"/>
      <c r="N33" s="1069"/>
      <c r="W33" s="1070"/>
    </row>
    <row r="34" spans="12:23" s="960" customFormat="1" x14ac:dyDescent="0.2">
      <c r="L34" s="1069"/>
      <c r="M34" s="1069"/>
      <c r="N34" s="1069"/>
      <c r="W34" s="1070"/>
    </row>
    <row r="35" spans="12:23" s="960" customFormat="1" x14ac:dyDescent="0.2">
      <c r="L35" s="1069"/>
      <c r="M35" s="1069"/>
      <c r="N35" s="1069"/>
      <c r="W35" s="1070"/>
    </row>
    <row r="36" spans="12:23" s="960" customFormat="1" x14ac:dyDescent="0.2">
      <c r="L36" s="1069"/>
      <c r="M36" s="1069"/>
      <c r="N36" s="1069"/>
    </row>
    <row r="37" spans="12:23" s="960" customFormat="1" x14ac:dyDescent="0.2">
      <c r="L37" s="1069"/>
      <c r="M37" s="1069"/>
      <c r="N37" s="1069"/>
    </row>
    <row r="38" spans="12:23" s="960" customFormat="1" x14ac:dyDescent="0.2">
      <c r="L38" s="1069"/>
      <c r="M38" s="1069"/>
      <c r="N38" s="1069"/>
    </row>
    <row r="39" spans="12:23" s="960" customFormat="1" x14ac:dyDescent="0.2">
      <c r="L39" s="1069"/>
      <c r="M39" s="1069"/>
      <c r="N39" s="1069"/>
    </row>
    <row r="40" spans="12:23" s="960" customFormat="1" x14ac:dyDescent="0.2">
      <c r="L40" s="1069"/>
      <c r="M40" s="1069"/>
      <c r="N40" s="1069"/>
    </row>
    <row r="41" spans="12:23" s="960" customFormat="1" x14ac:dyDescent="0.2">
      <c r="L41" s="1069"/>
      <c r="M41" s="1069"/>
      <c r="N41" s="1069"/>
    </row>
    <row r="42" spans="12:23" s="960" customFormat="1" x14ac:dyDescent="0.2">
      <c r="L42" s="1069"/>
      <c r="M42" s="1069"/>
      <c r="N42" s="1069"/>
    </row>
    <row r="43" spans="12:23" s="960" customFormat="1" x14ac:dyDescent="0.2">
      <c r="L43" s="1069"/>
      <c r="M43" s="1069"/>
      <c r="N43" s="1069"/>
    </row>
    <row r="44" spans="12:23" s="960" customFormat="1" x14ac:dyDescent="0.2">
      <c r="L44" s="1069"/>
      <c r="M44" s="1069"/>
      <c r="N44" s="1069"/>
    </row>
    <row r="45" spans="12:23" s="960" customFormat="1" x14ac:dyDescent="0.2">
      <c r="L45" s="1069"/>
      <c r="M45" s="1069"/>
      <c r="N45" s="1069"/>
    </row>
    <row r="46" spans="12:23" s="960" customFormat="1" x14ac:dyDescent="0.2">
      <c r="L46" s="1069"/>
      <c r="M46" s="1069"/>
      <c r="N46" s="1069"/>
    </row>
    <row r="47" spans="12:23" s="960" customFormat="1" x14ac:dyDescent="0.2">
      <c r="L47" s="1069"/>
      <c r="M47" s="1069"/>
      <c r="N47" s="1069"/>
    </row>
    <row r="48" spans="12:23" s="960" customFormat="1" x14ac:dyDescent="0.2">
      <c r="L48" s="1069"/>
      <c r="M48" s="1069"/>
      <c r="N48" s="1069"/>
    </row>
    <row r="49" spans="12:14" s="960" customFormat="1" x14ac:dyDescent="0.2">
      <c r="L49" s="1069"/>
      <c r="M49" s="1069"/>
      <c r="N49" s="1069"/>
    </row>
    <row r="50" spans="12:14" s="960" customFormat="1" x14ac:dyDescent="0.2">
      <c r="L50" s="1069"/>
      <c r="M50" s="1069"/>
      <c r="N50" s="1069"/>
    </row>
    <row r="51" spans="12:14" s="960" customFormat="1" x14ac:dyDescent="0.2">
      <c r="L51" s="1069"/>
      <c r="M51" s="1069"/>
      <c r="N51" s="1069"/>
    </row>
    <row r="52" spans="12:14" s="960" customFormat="1" x14ac:dyDescent="0.2">
      <c r="L52" s="1069"/>
      <c r="M52" s="1069"/>
      <c r="N52" s="1069"/>
    </row>
    <row r="53" spans="12:14" s="960" customFormat="1" x14ac:dyDescent="0.2">
      <c r="L53" s="1069"/>
      <c r="M53" s="1069"/>
      <c r="N53" s="1069"/>
    </row>
    <row r="54" spans="12:14" s="960" customFormat="1" x14ac:dyDescent="0.2">
      <c r="L54" s="1069"/>
      <c r="M54" s="1069"/>
      <c r="N54" s="1069"/>
    </row>
    <row r="55" spans="12:14" s="960" customFormat="1" x14ac:dyDescent="0.2">
      <c r="L55" s="1069"/>
      <c r="M55" s="1069"/>
      <c r="N55" s="1069"/>
    </row>
    <row r="56" spans="12:14" s="960" customFormat="1" x14ac:dyDescent="0.2">
      <c r="L56" s="1069"/>
      <c r="M56" s="1069"/>
      <c r="N56" s="1069"/>
    </row>
    <row r="57" spans="12:14" s="960" customFormat="1" x14ac:dyDescent="0.2">
      <c r="L57" s="1069"/>
      <c r="M57" s="1069"/>
      <c r="N57" s="1069"/>
    </row>
    <row r="58" spans="12:14" s="960" customFormat="1" x14ac:dyDescent="0.2">
      <c r="L58" s="1069"/>
      <c r="M58" s="1069"/>
      <c r="N58" s="1069"/>
    </row>
    <row r="59" spans="12:14" s="960" customFormat="1" x14ac:dyDescent="0.2">
      <c r="L59" s="1069"/>
      <c r="M59" s="1069"/>
      <c r="N59" s="1069"/>
    </row>
    <row r="60" spans="12:14" s="960" customFormat="1" x14ac:dyDescent="0.2">
      <c r="L60" s="1069"/>
      <c r="M60" s="1069"/>
      <c r="N60" s="1069"/>
    </row>
    <row r="61" spans="12:14" s="960" customFormat="1" x14ac:dyDescent="0.2">
      <c r="L61" s="1069"/>
      <c r="M61" s="1069"/>
      <c r="N61" s="1069"/>
    </row>
    <row r="62" spans="12:14" s="960" customFormat="1" x14ac:dyDescent="0.2">
      <c r="L62" s="1069"/>
      <c r="M62" s="1069"/>
      <c r="N62" s="1069"/>
    </row>
    <row r="63" spans="12:14" s="960" customFormat="1" x14ac:dyDescent="0.2">
      <c r="L63" s="1069"/>
      <c r="M63" s="1069"/>
      <c r="N63" s="1069"/>
    </row>
    <row r="64" spans="12:14" s="960" customFormat="1" x14ac:dyDescent="0.2">
      <c r="L64" s="1069"/>
      <c r="M64" s="1069"/>
      <c r="N64" s="1069"/>
    </row>
    <row r="65" spans="12:14" s="960" customFormat="1" x14ac:dyDescent="0.2">
      <c r="L65" s="1069"/>
      <c r="M65" s="1069"/>
      <c r="N65" s="1069"/>
    </row>
    <row r="66" spans="12:14" s="960" customFormat="1" x14ac:dyDescent="0.2">
      <c r="L66" s="1069"/>
      <c r="M66" s="1069"/>
      <c r="N66" s="1069"/>
    </row>
    <row r="67" spans="12:14" s="960" customFormat="1" x14ac:dyDescent="0.2">
      <c r="L67" s="1069"/>
      <c r="M67" s="1069"/>
      <c r="N67" s="1069"/>
    </row>
    <row r="68" spans="12:14" s="960" customFormat="1" x14ac:dyDescent="0.2">
      <c r="L68" s="1069"/>
      <c r="M68" s="1069"/>
      <c r="N68" s="1069"/>
    </row>
    <row r="69" spans="12:14" s="960" customFormat="1" x14ac:dyDescent="0.2">
      <c r="L69" s="1069"/>
      <c r="M69" s="1069"/>
      <c r="N69" s="1069"/>
    </row>
    <row r="70" spans="12:14" s="960" customFormat="1" x14ac:dyDescent="0.2">
      <c r="L70" s="1069"/>
      <c r="M70" s="1069"/>
      <c r="N70" s="1069"/>
    </row>
    <row r="71" spans="12:14" s="960" customFormat="1" x14ac:dyDescent="0.2">
      <c r="L71" s="1069"/>
      <c r="M71" s="1069"/>
      <c r="N71" s="1069"/>
    </row>
    <row r="72" spans="12:14" s="960" customFormat="1" x14ac:dyDescent="0.2">
      <c r="L72" s="1069"/>
      <c r="M72" s="1069"/>
      <c r="N72" s="1069"/>
    </row>
    <row r="73" spans="12:14" s="960" customFormat="1" x14ac:dyDescent="0.2">
      <c r="L73" s="1069"/>
      <c r="M73" s="1069"/>
      <c r="N73" s="1069"/>
    </row>
    <row r="74" spans="12:14" x14ac:dyDescent="0.3">
      <c r="L74" s="1071"/>
      <c r="M74" s="1071"/>
      <c r="N74" s="1071"/>
    </row>
    <row r="75" spans="12:14" x14ac:dyDescent="0.3">
      <c r="L75" s="1071"/>
      <c r="M75" s="1071"/>
      <c r="N75" s="1071"/>
    </row>
    <row r="76" spans="12:14" x14ac:dyDescent="0.3">
      <c r="L76" s="1071"/>
      <c r="M76" s="1071"/>
      <c r="N76" s="1071"/>
    </row>
    <row r="77" spans="12:14" x14ac:dyDescent="0.3">
      <c r="L77" s="1071"/>
      <c r="M77" s="1071"/>
      <c r="N77" s="1071"/>
    </row>
    <row r="78" spans="12:14" x14ac:dyDescent="0.3">
      <c r="L78" s="1071"/>
      <c r="M78" s="1071"/>
      <c r="N78" s="1071"/>
    </row>
  </sheetData>
  <mergeCells count="32">
    <mergeCell ref="S6:S7"/>
    <mergeCell ref="T6:T7"/>
    <mergeCell ref="U6:U7"/>
    <mergeCell ref="J29:P29"/>
    <mergeCell ref="N5:N7"/>
    <mergeCell ref="K6:K7"/>
    <mergeCell ref="O4:O7"/>
    <mergeCell ref="P4:P7"/>
    <mergeCell ref="Q4:Q7"/>
    <mergeCell ref="R4:S5"/>
    <mergeCell ref="T4:U5"/>
    <mergeCell ref="G6:G7"/>
    <mergeCell ref="H6:H7"/>
    <mergeCell ref="I6:I7"/>
    <mergeCell ref="J6:J7"/>
    <mergeCell ref="R6:R7"/>
    <mergeCell ref="A1:W1"/>
    <mergeCell ref="A3:A7"/>
    <mergeCell ref="B3:B6"/>
    <mergeCell ref="C3:C7"/>
    <mergeCell ref="E3:G4"/>
    <mergeCell ref="H3:N4"/>
    <mergeCell ref="O3:P3"/>
    <mergeCell ref="Q3:U3"/>
    <mergeCell ref="V3:V7"/>
    <mergeCell ref="W3:W7"/>
    <mergeCell ref="F5:G5"/>
    <mergeCell ref="H5:I5"/>
    <mergeCell ref="J5:K5"/>
    <mergeCell ref="L5:L7"/>
    <mergeCell ref="M5:M7"/>
    <mergeCell ref="F6:F7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8" fitToHeight="0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5C96B-8FAB-4FC8-971F-3AF820C39972}">
  <sheetPr>
    <tabColor rgb="FFFFC000"/>
  </sheetPr>
  <dimension ref="A1:Y78"/>
  <sheetViews>
    <sheetView view="pageBreakPreview" zoomScale="90" zoomScaleNormal="85" zoomScaleSheetLayoutView="90" zoomScalePageLayoutView="80" workbookViewId="0">
      <pane xSplit="1" ySplit="7" topLeftCell="B10" activePane="bottomRight" state="frozen"/>
      <selection pane="topRight" activeCell="B1" sqref="B1"/>
      <selection pane="bottomLeft" activeCell="A10" sqref="A10"/>
      <selection pane="bottomRight" activeCell="L25" sqref="L25"/>
    </sheetView>
  </sheetViews>
  <sheetFormatPr defaultRowHeight="18.75" x14ac:dyDescent="0.3"/>
  <cols>
    <col min="1" max="1" width="10" style="954" customWidth="1"/>
    <col min="2" max="2" width="11.75" style="954" customWidth="1"/>
    <col min="3" max="3" width="9.5" style="954" customWidth="1"/>
    <col min="4" max="4" width="9.75" style="954" customWidth="1"/>
    <col min="5" max="5" width="9" style="954" customWidth="1"/>
    <col min="6" max="6" width="9.375" style="954" customWidth="1"/>
    <col min="7" max="7" width="8.625" style="954" customWidth="1"/>
    <col min="8" max="8" width="15.375" style="954" customWidth="1"/>
    <col min="9" max="9" width="9.875" style="954" customWidth="1"/>
    <col min="10" max="10" width="15.5" style="954" customWidth="1"/>
    <col min="11" max="11" width="9.25" style="954" customWidth="1"/>
    <col min="12" max="12" width="12.875" style="954" customWidth="1"/>
    <col min="13" max="13" width="13" style="954" customWidth="1"/>
    <col min="14" max="14" width="16.5" style="954" customWidth="1"/>
    <col min="15" max="15" width="10.75" style="954" customWidth="1"/>
    <col min="16" max="16" width="17.625" style="954" customWidth="1"/>
    <col min="17" max="17" width="22.625" style="954" customWidth="1"/>
    <col min="18" max="18" width="18" style="954" customWidth="1"/>
    <col min="19" max="19" width="26" style="954" customWidth="1"/>
    <col min="20" max="20" width="16.375" style="954" bestFit="1" customWidth="1"/>
    <col min="21" max="21" width="15.25" style="954" customWidth="1"/>
    <col min="22" max="22" width="14.75" style="954" customWidth="1"/>
    <col min="23" max="16384" width="9" style="954"/>
  </cols>
  <sheetData>
    <row r="1" spans="1:25" x14ac:dyDescent="0.3">
      <c r="A1" s="1479" t="s">
        <v>79</v>
      </c>
      <c r="B1" s="1479"/>
      <c r="C1" s="1479"/>
      <c r="D1" s="1479"/>
      <c r="E1" s="1479"/>
      <c r="F1" s="1479"/>
      <c r="G1" s="1479"/>
      <c r="H1" s="1479"/>
      <c r="I1" s="1479"/>
      <c r="J1" s="1479"/>
      <c r="K1" s="1479"/>
      <c r="L1" s="1479"/>
      <c r="M1" s="1479"/>
      <c r="N1" s="1479"/>
      <c r="O1" s="1479"/>
      <c r="P1" s="1479"/>
      <c r="Q1" s="1479"/>
      <c r="R1" s="1479"/>
      <c r="S1" s="1479"/>
      <c r="T1" s="1479"/>
      <c r="U1" s="1479"/>
      <c r="V1" s="1479"/>
      <c r="W1" s="1097"/>
      <c r="X1" s="1097"/>
      <c r="Y1" s="1097"/>
    </row>
    <row r="2" spans="1:25" x14ac:dyDescent="0.3">
      <c r="A2" s="953" t="s">
        <v>529</v>
      </c>
      <c r="B2" s="953"/>
      <c r="C2" s="953"/>
      <c r="D2" s="953"/>
      <c r="E2" s="953"/>
      <c r="F2" s="953"/>
      <c r="G2" s="953"/>
      <c r="H2" s="953"/>
      <c r="I2" s="953"/>
      <c r="J2" s="953"/>
      <c r="K2" s="953"/>
      <c r="L2" s="953"/>
      <c r="M2" s="953"/>
      <c r="N2" s="953"/>
      <c r="O2" s="953"/>
      <c r="P2" s="953"/>
      <c r="Q2" s="953"/>
      <c r="R2" s="953"/>
      <c r="S2" s="953"/>
      <c r="T2" s="953"/>
      <c r="U2" s="953"/>
      <c r="V2" s="953"/>
    </row>
    <row r="3" spans="1:25" ht="18.75" customHeight="1" x14ac:dyDescent="0.3">
      <c r="A3" s="1480" t="s">
        <v>0</v>
      </c>
      <c r="B3" s="1476" t="s">
        <v>530</v>
      </c>
      <c r="C3" s="1098" t="s">
        <v>2</v>
      </c>
      <c r="D3" s="1483" t="s">
        <v>3</v>
      </c>
      <c r="E3" s="1484"/>
      <c r="F3" s="1485"/>
      <c r="G3" s="1489" t="s">
        <v>4</v>
      </c>
      <c r="H3" s="1490"/>
      <c r="I3" s="1490"/>
      <c r="J3" s="1490"/>
      <c r="K3" s="1490"/>
      <c r="L3" s="1490"/>
      <c r="M3" s="1491"/>
      <c r="N3" s="1495" t="s">
        <v>5</v>
      </c>
      <c r="O3" s="1496"/>
      <c r="P3" s="1495" t="s">
        <v>6</v>
      </c>
      <c r="Q3" s="1497"/>
      <c r="R3" s="1497"/>
      <c r="S3" s="1497"/>
      <c r="T3" s="1496"/>
      <c r="U3" s="1473" t="s">
        <v>7</v>
      </c>
      <c r="V3" s="1473" t="s">
        <v>8</v>
      </c>
    </row>
    <row r="4" spans="1:25" s="1102" customFormat="1" ht="21" customHeight="1" x14ac:dyDescent="0.2">
      <c r="A4" s="1481"/>
      <c r="B4" s="1477"/>
      <c r="C4" s="1100" t="s">
        <v>10</v>
      </c>
      <c r="D4" s="1486"/>
      <c r="E4" s="1487"/>
      <c r="F4" s="1488"/>
      <c r="G4" s="1492"/>
      <c r="H4" s="1493"/>
      <c r="I4" s="1493"/>
      <c r="J4" s="1493"/>
      <c r="K4" s="1493"/>
      <c r="L4" s="1493"/>
      <c r="M4" s="1494"/>
      <c r="N4" s="1473" t="s">
        <v>11</v>
      </c>
      <c r="O4" s="1473" t="s">
        <v>531</v>
      </c>
      <c r="P4" s="1473" t="s">
        <v>532</v>
      </c>
      <c r="Q4" s="1489" t="s">
        <v>14</v>
      </c>
      <c r="R4" s="1491"/>
      <c r="S4" s="1489" t="s">
        <v>15</v>
      </c>
      <c r="T4" s="1491"/>
      <c r="U4" s="1474"/>
      <c r="V4" s="1474"/>
    </row>
    <row r="5" spans="1:25" s="1102" customFormat="1" ht="18.75" customHeight="1" x14ac:dyDescent="0.2">
      <c r="A5" s="1481"/>
      <c r="B5" s="1477"/>
      <c r="C5" s="1100" t="s">
        <v>17</v>
      </c>
      <c r="D5" s="1103" t="s">
        <v>18</v>
      </c>
      <c r="E5" s="1499" t="s">
        <v>19</v>
      </c>
      <c r="F5" s="1500"/>
      <c r="G5" s="1499" t="s">
        <v>69</v>
      </c>
      <c r="H5" s="1500"/>
      <c r="I5" s="1499" t="s">
        <v>70</v>
      </c>
      <c r="J5" s="1500"/>
      <c r="K5" s="1473" t="s">
        <v>20</v>
      </c>
      <c r="L5" s="1476" t="s">
        <v>21</v>
      </c>
      <c r="M5" s="1476" t="s">
        <v>533</v>
      </c>
      <c r="N5" s="1474"/>
      <c r="O5" s="1474"/>
      <c r="P5" s="1474"/>
      <c r="Q5" s="1492"/>
      <c r="R5" s="1494"/>
      <c r="S5" s="1492"/>
      <c r="T5" s="1494"/>
      <c r="U5" s="1474"/>
      <c r="V5" s="1474"/>
    </row>
    <row r="6" spans="1:25" s="960" customFormat="1" ht="18.75" customHeight="1" x14ac:dyDescent="0.2">
      <c r="A6" s="1481"/>
      <c r="B6" s="1477"/>
      <c r="C6" s="1099" t="s">
        <v>24</v>
      </c>
      <c r="D6" s="1103" t="s">
        <v>81</v>
      </c>
      <c r="E6" s="1476" t="s">
        <v>25</v>
      </c>
      <c r="F6" s="1476" t="s">
        <v>68</v>
      </c>
      <c r="G6" s="1476" t="s">
        <v>68</v>
      </c>
      <c r="H6" s="1476" t="s">
        <v>534</v>
      </c>
      <c r="I6" s="1476" t="s">
        <v>68</v>
      </c>
      <c r="J6" s="1476" t="s">
        <v>534</v>
      </c>
      <c r="K6" s="1474"/>
      <c r="L6" s="1477"/>
      <c r="M6" s="1477"/>
      <c r="N6" s="1474"/>
      <c r="O6" s="1474"/>
      <c r="P6" s="1474"/>
      <c r="Q6" s="1476" t="s">
        <v>67</v>
      </c>
      <c r="R6" s="1476" t="s">
        <v>535</v>
      </c>
      <c r="S6" s="1476" t="s">
        <v>67</v>
      </c>
      <c r="T6" s="1476" t="s">
        <v>535</v>
      </c>
      <c r="U6" s="1474"/>
      <c r="V6" s="1474"/>
    </row>
    <row r="7" spans="1:25" s="960" customFormat="1" ht="55.5" customHeight="1" x14ac:dyDescent="0.2">
      <c r="A7" s="1482"/>
      <c r="B7" s="1104" t="s">
        <v>536</v>
      </c>
      <c r="C7" s="1104"/>
      <c r="D7" s="1105"/>
      <c r="E7" s="1478"/>
      <c r="F7" s="1478"/>
      <c r="G7" s="1478"/>
      <c r="H7" s="1478"/>
      <c r="I7" s="1478"/>
      <c r="J7" s="1478"/>
      <c r="K7" s="1475"/>
      <c r="L7" s="1478"/>
      <c r="M7" s="1478"/>
      <c r="N7" s="1475"/>
      <c r="O7" s="1475"/>
      <c r="P7" s="1475"/>
      <c r="Q7" s="1478"/>
      <c r="R7" s="1478"/>
      <c r="S7" s="1478"/>
      <c r="T7" s="1478"/>
      <c r="U7" s="1475"/>
      <c r="V7" s="1475"/>
    </row>
    <row r="8" spans="1:25" s="960" customFormat="1" ht="20.25" customHeight="1" x14ac:dyDescent="0.2">
      <c r="A8" s="1106" t="s">
        <v>46</v>
      </c>
      <c r="B8" s="1107" t="s">
        <v>47</v>
      </c>
      <c r="C8" s="1107" t="s">
        <v>48</v>
      </c>
      <c r="D8" s="1107" t="s">
        <v>49</v>
      </c>
      <c r="E8" s="1106" t="s">
        <v>50</v>
      </c>
      <c r="F8" s="1106" t="s">
        <v>51</v>
      </c>
      <c r="G8" s="1106" t="s">
        <v>52</v>
      </c>
      <c r="H8" s="1106" t="s">
        <v>53</v>
      </c>
      <c r="I8" s="1107" t="s">
        <v>54</v>
      </c>
      <c r="J8" s="1106" t="s">
        <v>55</v>
      </c>
      <c r="K8" s="1106" t="s">
        <v>56</v>
      </c>
      <c r="L8" s="1106" t="s">
        <v>57</v>
      </c>
      <c r="M8" s="1106" t="s">
        <v>58</v>
      </c>
      <c r="N8" s="1106" t="s">
        <v>59</v>
      </c>
      <c r="O8" s="1106" t="s">
        <v>60</v>
      </c>
      <c r="P8" s="1106" t="s">
        <v>61</v>
      </c>
      <c r="Q8" s="1106" t="s">
        <v>62</v>
      </c>
      <c r="R8" s="1106" t="s">
        <v>63</v>
      </c>
      <c r="S8" s="1106" t="s">
        <v>64</v>
      </c>
      <c r="T8" s="1106" t="s">
        <v>65</v>
      </c>
      <c r="U8" s="1106" t="s">
        <v>71</v>
      </c>
      <c r="V8" s="1106" t="s">
        <v>72</v>
      </c>
    </row>
    <row r="9" spans="1:25" s="960" customFormat="1" ht="24" customHeight="1" x14ac:dyDescent="0.2">
      <c r="A9" s="1108" t="s">
        <v>42</v>
      </c>
      <c r="B9" s="1109">
        <v>144157</v>
      </c>
      <c r="C9" s="1110" t="s">
        <v>82</v>
      </c>
      <c r="D9" s="1109">
        <v>53</v>
      </c>
      <c r="E9" s="1111" t="s">
        <v>86</v>
      </c>
      <c r="F9" s="1111" t="s">
        <v>86</v>
      </c>
      <c r="G9" s="1112">
        <v>1</v>
      </c>
      <c r="H9" s="1113">
        <v>143000</v>
      </c>
      <c r="I9" s="1114">
        <v>53</v>
      </c>
      <c r="J9" s="1115">
        <f>SUM(B9*303-H9)</f>
        <v>43536571</v>
      </c>
      <c r="K9" s="1116" t="s">
        <v>107</v>
      </c>
      <c r="L9" s="1117">
        <v>1</v>
      </c>
      <c r="M9" s="1118" t="s">
        <v>86</v>
      </c>
      <c r="N9" s="1119">
        <f>SUM(H9+J9)</f>
        <v>43679571</v>
      </c>
      <c r="O9" s="1120" t="s">
        <v>537</v>
      </c>
      <c r="P9" s="1003">
        <v>1175869400</v>
      </c>
      <c r="Q9" s="1121" t="s">
        <v>538</v>
      </c>
      <c r="R9" s="1003">
        <v>91657978.75</v>
      </c>
      <c r="S9" s="1122" t="s">
        <v>539</v>
      </c>
      <c r="T9" s="1119">
        <f>SUM(P9-R9)</f>
        <v>1084211421.25</v>
      </c>
      <c r="U9" s="1118" t="s">
        <v>86</v>
      </c>
      <c r="V9" s="1118" t="s">
        <v>86</v>
      </c>
    </row>
    <row r="10" spans="1:25" s="960" customFormat="1" x14ac:dyDescent="0.2">
      <c r="A10" s="1123" t="s">
        <v>43</v>
      </c>
      <c r="B10" s="1124">
        <v>3681</v>
      </c>
      <c r="C10" s="1125" t="s">
        <v>82</v>
      </c>
      <c r="D10" s="1124">
        <v>49</v>
      </c>
      <c r="E10" s="1126" t="s">
        <v>86</v>
      </c>
      <c r="F10" s="1118" t="s">
        <v>86</v>
      </c>
      <c r="G10" s="1118" t="s">
        <v>86</v>
      </c>
      <c r="H10" s="1127"/>
      <c r="I10" s="1114">
        <v>49</v>
      </c>
      <c r="J10" s="1115">
        <f t="shared" ref="J10:J25" si="0">SUM(B10*303-H10)</f>
        <v>1115343</v>
      </c>
      <c r="K10" s="1118" t="s">
        <v>86</v>
      </c>
      <c r="L10" s="1118" t="s">
        <v>86</v>
      </c>
      <c r="M10" s="1118" t="s">
        <v>86</v>
      </c>
      <c r="N10" s="1119">
        <f t="shared" ref="N10:N24" si="1">SUM(H10+J10)</f>
        <v>1115343</v>
      </c>
      <c r="O10" s="1120" t="s">
        <v>537</v>
      </c>
      <c r="P10" s="1003">
        <v>342406500</v>
      </c>
      <c r="Q10" s="1121" t="s">
        <v>538</v>
      </c>
      <c r="R10" s="1003">
        <v>342406500</v>
      </c>
      <c r="S10" s="1118" t="s">
        <v>86</v>
      </c>
      <c r="T10" s="1118" t="s">
        <v>86</v>
      </c>
      <c r="U10" s="1118" t="s">
        <v>86</v>
      </c>
      <c r="V10" s="1118" t="s">
        <v>86</v>
      </c>
    </row>
    <row r="11" spans="1:25" s="960" customFormat="1" x14ac:dyDescent="0.2">
      <c r="A11" s="1108" t="s">
        <v>29</v>
      </c>
      <c r="B11" s="1124">
        <v>29933</v>
      </c>
      <c r="C11" s="1125" t="s">
        <v>82</v>
      </c>
      <c r="D11" s="1124">
        <v>277</v>
      </c>
      <c r="E11" s="1126" t="s">
        <v>86</v>
      </c>
      <c r="F11" s="1118" t="s">
        <v>86</v>
      </c>
      <c r="G11" s="1128">
        <v>1</v>
      </c>
      <c r="H11" s="1127">
        <v>700000</v>
      </c>
      <c r="I11" s="1114">
        <v>277</v>
      </c>
      <c r="J11" s="1115">
        <f t="shared" si="0"/>
        <v>8369699</v>
      </c>
      <c r="K11" s="1116" t="s">
        <v>107</v>
      </c>
      <c r="L11" s="1003">
        <v>1</v>
      </c>
      <c r="M11" s="1118" t="s">
        <v>86</v>
      </c>
      <c r="N11" s="1119">
        <f t="shared" si="1"/>
        <v>9069699</v>
      </c>
      <c r="O11" s="1120" t="s">
        <v>537</v>
      </c>
      <c r="P11" s="1003">
        <v>794955400</v>
      </c>
      <c r="Q11" s="1121" t="s">
        <v>538</v>
      </c>
      <c r="R11" s="1003">
        <v>794955400</v>
      </c>
      <c r="S11" s="1118" t="s">
        <v>86</v>
      </c>
      <c r="T11" s="1118" t="s">
        <v>86</v>
      </c>
      <c r="U11" s="1118" t="s">
        <v>86</v>
      </c>
      <c r="V11" s="1118" t="s">
        <v>86</v>
      </c>
    </row>
    <row r="12" spans="1:25" s="960" customFormat="1" x14ac:dyDescent="0.3">
      <c r="A12" s="1129" t="s">
        <v>30</v>
      </c>
      <c r="B12" s="1124">
        <v>4430</v>
      </c>
      <c r="C12" s="1125" t="s">
        <v>82</v>
      </c>
      <c r="D12" s="1124">
        <v>173</v>
      </c>
      <c r="E12" s="1126" t="s">
        <v>86</v>
      </c>
      <c r="F12" s="1118" t="s">
        <v>86</v>
      </c>
      <c r="G12" s="1128"/>
      <c r="H12" s="1130"/>
      <c r="I12" s="1114">
        <v>173</v>
      </c>
      <c r="J12" s="1115">
        <f>SUM(B12*303-H12)</f>
        <v>1342290</v>
      </c>
      <c r="K12" s="1011"/>
      <c r="L12" s="1118" t="s">
        <v>86</v>
      </c>
      <c r="M12" s="1118" t="s">
        <v>86</v>
      </c>
      <c r="N12" s="1119">
        <f t="shared" si="1"/>
        <v>1342290</v>
      </c>
      <c r="O12" s="1120" t="s">
        <v>537</v>
      </c>
      <c r="P12" s="1011">
        <v>504400800</v>
      </c>
      <c r="Q12" s="1121" t="s">
        <v>538</v>
      </c>
      <c r="R12" s="1131">
        <v>504400800</v>
      </c>
      <c r="S12" s="1118" t="s">
        <v>86</v>
      </c>
      <c r="T12" s="1118" t="s">
        <v>86</v>
      </c>
      <c r="U12" s="1118" t="s">
        <v>86</v>
      </c>
      <c r="V12" s="1118" t="s">
        <v>86</v>
      </c>
    </row>
    <row r="13" spans="1:25" s="960" customFormat="1" x14ac:dyDescent="0.3">
      <c r="A13" s="1132" t="s">
        <v>31</v>
      </c>
      <c r="B13" s="1124">
        <v>27592</v>
      </c>
      <c r="C13" s="1125" t="s">
        <v>82</v>
      </c>
      <c r="D13" s="1124">
        <v>386</v>
      </c>
      <c r="E13" s="1126" t="s">
        <v>86</v>
      </c>
      <c r="F13" s="1118" t="s">
        <v>86</v>
      </c>
      <c r="G13" s="1128">
        <v>1</v>
      </c>
      <c r="H13" s="1130">
        <v>16665</v>
      </c>
      <c r="I13" s="1114">
        <v>386</v>
      </c>
      <c r="J13" s="1115">
        <f t="shared" si="0"/>
        <v>8343711</v>
      </c>
      <c r="K13" s="1133" t="s">
        <v>540</v>
      </c>
      <c r="L13" s="1118" t="s">
        <v>86</v>
      </c>
      <c r="M13" s="1118" t="s">
        <v>86</v>
      </c>
      <c r="N13" s="1119">
        <f t="shared" si="1"/>
        <v>8360376</v>
      </c>
      <c r="O13" s="1120" t="s">
        <v>537</v>
      </c>
      <c r="P13" s="1134">
        <v>576130600</v>
      </c>
      <c r="Q13" s="1121" t="s">
        <v>538</v>
      </c>
      <c r="R13" s="1011">
        <v>576130600</v>
      </c>
      <c r="S13" s="1118" t="s">
        <v>86</v>
      </c>
      <c r="T13" s="1118" t="s">
        <v>86</v>
      </c>
      <c r="U13" s="1118" t="s">
        <v>86</v>
      </c>
      <c r="V13" s="1118" t="s">
        <v>86</v>
      </c>
    </row>
    <row r="14" spans="1:25" s="960" customFormat="1" x14ac:dyDescent="0.3">
      <c r="A14" s="1132" t="s">
        <v>32</v>
      </c>
      <c r="B14" s="1124">
        <v>215</v>
      </c>
      <c r="C14" s="1125" t="s">
        <v>82</v>
      </c>
      <c r="D14" s="1124">
        <v>6</v>
      </c>
      <c r="E14" s="1126" t="s">
        <v>86</v>
      </c>
      <c r="F14" s="1118" t="s">
        <v>86</v>
      </c>
      <c r="G14" s="1118" t="s">
        <v>86</v>
      </c>
      <c r="H14" s="1130"/>
      <c r="I14" s="1114">
        <v>6</v>
      </c>
      <c r="J14" s="1115">
        <f t="shared" si="0"/>
        <v>65145</v>
      </c>
      <c r="K14" s="1118" t="s">
        <v>86</v>
      </c>
      <c r="L14" s="1118" t="s">
        <v>86</v>
      </c>
      <c r="M14" s="1118" t="s">
        <v>86</v>
      </c>
      <c r="N14" s="1119">
        <f t="shared" si="1"/>
        <v>65145</v>
      </c>
      <c r="O14" s="1120" t="s">
        <v>537</v>
      </c>
      <c r="P14" s="1134">
        <v>593745500</v>
      </c>
      <c r="Q14" s="1121" t="s">
        <v>538</v>
      </c>
      <c r="R14" s="1011">
        <v>593745500</v>
      </c>
      <c r="S14" s="1118" t="s">
        <v>86</v>
      </c>
      <c r="T14" s="1118" t="s">
        <v>86</v>
      </c>
      <c r="U14" s="1118" t="s">
        <v>86</v>
      </c>
      <c r="V14" s="1118" t="s">
        <v>86</v>
      </c>
    </row>
    <row r="15" spans="1:25" s="960" customFormat="1" x14ac:dyDescent="0.3">
      <c r="A15" s="1132" t="s">
        <v>28</v>
      </c>
      <c r="B15" s="1124">
        <v>3766</v>
      </c>
      <c r="C15" s="1125" t="s">
        <v>82</v>
      </c>
      <c r="D15" s="1124">
        <v>71</v>
      </c>
      <c r="E15" s="1126" t="s">
        <v>86</v>
      </c>
      <c r="F15" s="1118" t="s">
        <v>86</v>
      </c>
      <c r="G15" s="1118" t="s">
        <v>86</v>
      </c>
      <c r="H15" s="1130"/>
      <c r="I15" s="1114">
        <v>71</v>
      </c>
      <c r="J15" s="1115">
        <f t="shared" si="0"/>
        <v>1141098</v>
      </c>
      <c r="K15" s="1118" t="s">
        <v>86</v>
      </c>
      <c r="L15" s="1118" t="s">
        <v>86</v>
      </c>
      <c r="M15" s="1118" t="s">
        <v>86</v>
      </c>
      <c r="N15" s="1119">
        <f t="shared" si="1"/>
        <v>1141098</v>
      </c>
      <c r="O15" s="1120" t="s">
        <v>537</v>
      </c>
      <c r="P15" s="1134">
        <v>458980200</v>
      </c>
      <c r="Q15" s="1121" t="s">
        <v>538</v>
      </c>
      <c r="R15" s="1011">
        <v>458980200</v>
      </c>
      <c r="S15" s="1118" t="s">
        <v>86</v>
      </c>
      <c r="T15" s="1118" t="s">
        <v>86</v>
      </c>
      <c r="U15" s="1118" t="s">
        <v>86</v>
      </c>
      <c r="V15" s="1118" t="s">
        <v>86</v>
      </c>
    </row>
    <row r="16" spans="1:25" s="960" customFormat="1" x14ac:dyDescent="0.3">
      <c r="A16" s="1132" t="s">
        <v>33</v>
      </c>
      <c r="B16" s="1124">
        <v>41920</v>
      </c>
      <c r="C16" s="1125" t="s">
        <v>82</v>
      </c>
      <c r="D16" s="1124">
        <v>33</v>
      </c>
      <c r="E16" s="1126" t="s">
        <v>86</v>
      </c>
      <c r="F16" s="1118" t="s">
        <v>86</v>
      </c>
      <c r="G16" s="1118" t="s">
        <v>86</v>
      </c>
      <c r="H16" s="1130"/>
      <c r="I16" s="1114">
        <v>33</v>
      </c>
      <c r="J16" s="1115">
        <f t="shared" si="0"/>
        <v>12701760</v>
      </c>
      <c r="K16" s="1118" t="s">
        <v>86</v>
      </c>
      <c r="L16" s="1118" t="s">
        <v>86</v>
      </c>
      <c r="M16" s="1118" t="s">
        <v>86</v>
      </c>
      <c r="N16" s="1119">
        <f t="shared" si="1"/>
        <v>12701760</v>
      </c>
      <c r="O16" s="1120" t="s">
        <v>537</v>
      </c>
      <c r="P16" s="1011">
        <v>107828300</v>
      </c>
      <c r="Q16" s="1121" t="s">
        <v>538</v>
      </c>
      <c r="R16" s="1134">
        <v>107828300</v>
      </c>
      <c r="S16" s="1118" t="s">
        <v>86</v>
      </c>
      <c r="T16" s="1118" t="s">
        <v>86</v>
      </c>
      <c r="U16" s="1118" t="s">
        <v>86</v>
      </c>
      <c r="V16" s="1118" t="s">
        <v>86</v>
      </c>
    </row>
    <row r="17" spans="1:23" s="960" customFormat="1" x14ac:dyDescent="0.3">
      <c r="A17" s="1132" t="s">
        <v>34</v>
      </c>
      <c r="B17" s="1124">
        <v>1128100</v>
      </c>
      <c r="C17" s="1125" t="s">
        <v>82</v>
      </c>
      <c r="D17" s="1124">
        <v>245</v>
      </c>
      <c r="E17" s="1126" t="s">
        <v>86</v>
      </c>
      <c r="F17" s="1118" t="s">
        <v>86</v>
      </c>
      <c r="G17" s="1128">
        <v>4</v>
      </c>
      <c r="H17" s="1130">
        <v>423000</v>
      </c>
      <c r="I17" s="1114">
        <v>245</v>
      </c>
      <c r="J17" s="1115">
        <f>SUM(B17*303-H17)</f>
        <v>341391300</v>
      </c>
      <c r="K17" s="1116" t="s">
        <v>107</v>
      </c>
      <c r="L17" s="1011">
        <v>4</v>
      </c>
      <c r="M17" s="1118" t="s">
        <v>86</v>
      </c>
      <c r="N17" s="1119">
        <f>SUM(H17+J17)</f>
        <v>341814300</v>
      </c>
      <c r="O17" s="1120" t="s">
        <v>537</v>
      </c>
      <c r="P17" s="1134">
        <v>552478600</v>
      </c>
      <c r="Q17" s="1121" t="s">
        <v>538</v>
      </c>
      <c r="R17" s="1134">
        <v>552478600</v>
      </c>
      <c r="S17" s="1118" t="s">
        <v>86</v>
      </c>
      <c r="T17" s="1118" t="s">
        <v>86</v>
      </c>
      <c r="U17" s="1118" t="s">
        <v>86</v>
      </c>
      <c r="V17" s="1118" t="s">
        <v>86</v>
      </c>
    </row>
    <row r="18" spans="1:23" s="960" customFormat="1" x14ac:dyDescent="0.3">
      <c r="A18" s="1132" t="s">
        <v>35</v>
      </c>
      <c r="B18" s="1124">
        <v>29240</v>
      </c>
      <c r="C18" s="1125" t="s">
        <v>82</v>
      </c>
      <c r="D18" s="1124">
        <v>101</v>
      </c>
      <c r="E18" s="1126" t="s">
        <v>86</v>
      </c>
      <c r="F18" s="1118" t="s">
        <v>86</v>
      </c>
      <c r="G18" s="1128">
        <v>1</v>
      </c>
      <c r="H18" s="1130">
        <v>70000</v>
      </c>
      <c r="I18" s="1114">
        <v>101</v>
      </c>
      <c r="J18" s="1115">
        <f t="shared" si="0"/>
        <v>8789720</v>
      </c>
      <c r="K18" s="1116" t="s">
        <v>107</v>
      </c>
      <c r="L18" s="1011">
        <v>1</v>
      </c>
      <c r="M18" s="1118" t="s">
        <v>86</v>
      </c>
      <c r="N18" s="1119">
        <f t="shared" si="1"/>
        <v>8859720</v>
      </c>
      <c r="O18" s="1120" t="s">
        <v>537</v>
      </c>
      <c r="P18" s="1011">
        <v>908579900</v>
      </c>
      <c r="Q18" s="1121" t="s">
        <v>538</v>
      </c>
      <c r="R18" s="1135">
        <f>SUM(P18-T18)</f>
        <v>-2325216900</v>
      </c>
      <c r="S18" s="1122" t="s">
        <v>541</v>
      </c>
      <c r="T18" s="1119">
        <v>3233796800</v>
      </c>
      <c r="U18" s="1118" t="s">
        <v>86</v>
      </c>
      <c r="V18" s="1118" t="s">
        <v>86</v>
      </c>
    </row>
    <row r="19" spans="1:23" s="960" customFormat="1" x14ac:dyDescent="0.3">
      <c r="A19" s="1132" t="s">
        <v>36</v>
      </c>
      <c r="B19" s="1124">
        <v>30117</v>
      </c>
      <c r="C19" s="1125" t="s">
        <v>82</v>
      </c>
      <c r="D19" s="1124">
        <v>121</v>
      </c>
      <c r="E19" s="1126" t="s">
        <v>86</v>
      </c>
      <c r="F19" s="1118" t="s">
        <v>86</v>
      </c>
      <c r="G19" s="1118" t="s">
        <v>86</v>
      </c>
      <c r="H19" s="1130"/>
      <c r="I19" s="1114">
        <v>121</v>
      </c>
      <c r="J19" s="1115">
        <f t="shared" si="0"/>
        <v>9125451</v>
      </c>
      <c r="K19" s="1118" t="s">
        <v>86</v>
      </c>
      <c r="L19" s="1118" t="s">
        <v>86</v>
      </c>
      <c r="M19" s="1118" t="s">
        <v>86</v>
      </c>
      <c r="N19" s="1119">
        <f t="shared" si="1"/>
        <v>9125451</v>
      </c>
      <c r="O19" s="1120" t="s">
        <v>537</v>
      </c>
      <c r="P19" s="1134">
        <v>2962894800</v>
      </c>
      <c r="Q19" s="1121" t="s">
        <v>538</v>
      </c>
      <c r="R19" s="1135">
        <v>2962894800</v>
      </c>
      <c r="S19" s="1118" t="s">
        <v>86</v>
      </c>
      <c r="T19" s="1118" t="s">
        <v>86</v>
      </c>
      <c r="U19" s="1118" t="s">
        <v>86</v>
      </c>
      <c r="V19" s="1118" t="s">
        <v>86</v>
      </c>
    </row>
    <row r="20" spans="1:23" s="960" customFormat="1" ht="24" customHeight="1" x14ac:dyDescent="0.3">
      <c r="A20" s="1132" t="s">
        <v>37</v>
      </c>
      <c r="B20" s="1124">
        <v>20278</v>
      </c>
      <c r="C20" s="1125" t="s">
        <v>82</v>
      </c>
      <c r="D20" s="1124">
        <v>28</v>
      </c>
      <c r="E20" s="1126" t="s">
        <v>86</v>
      </c>
      <c r="F20" s="1118" t="s">
        <v>86</v>
      </c>
      <c r="G20" s="1136">
        <v>1</v>
      </c>
      <c r="H20" s="1137">
        <v>71000</v>
      </c>
      <c r="I20" s="1114">
        <v>28</v>
      </c>
      <c r="J20" s="1115">
        <f t="shared" si="0"/>
        <v>6073234</v>
      </c>
      <c r="K20" s="1116" t="s">
        <v>107</v>
      </c>
      <c r="L20" s="1011">
        <v>1</v>
      </c>
      <c r="M20" s="1118" t="s">
        <v>86</v>
      </c>
      <c r="N20" s="1119">
        <f t="shared" si="1"/>
        <v>6144234</v>
      </c>
      <c r="O20" s="1120" t="s">
        <v>537</v>
      </c>
      <c r="P20" s="1011">
        <v>167907300</v>
      </c>
      <c r="Q20" s="1121" t="s">
        <v>538</v>
      </c>
      <c r="R20" s="1134">
        <v>167907300</v>
      </c>
      <c r="S20" s="1118" t="s">
        <v>86</v>
      </c>
      <c r="T20" s="1118" t="s">
        <v>86</v>
      </c>
      <c r="U20" s="1118" t="s">
        <v>86</v>
      </c>
      <c r="V20" s="1118" t="s">
        <v>86</v>
      </c>
    </row>
    <row r="21" spans="1:23" s="960" customFormat="1" x14ac:dyDescent="0.3">
      <c r="A21" s="1132" t="s">
        <v>38</v>
      </c>
      <c r="B21" s="1124">
        <v>130231</v>
      </c>
      <c r="C21" s="1125" t="s">
        <v>82</v>
      </c>
      <c r="D21" s="1124">
        <v>128</v>
      </c>
      <c r="E21" s="1126" t="s">
        <v>86</v>
      </c>
      <c r="F21" s="1118" t="s">
        <v>86</v>
      </c>
      <c r="G21" s="1128">
        <v>2</v>
      </c>
      <c r="H21" s="1130">
        <v>78330</v>
      </c>
      <c r="I21" s="1114">
        <v>128</v>
      </c>
      <c r="J21" s="1115">
        <f t="shared" si="0"/>
        <v>39381663</v>
      </c>
      <c r="K21" s="1116" t="s">
        <v>542</v>
      </c>
      <c r="L21" s="1011">
        <v>2</v>
      </c>
      <c r="M21" s="1118" t="s">
        <v>86</v>
      </c>
      <c r="N21" s="1119">
        <f t="shared" si="1"/>
        <v>39459993</v>
      </c>
      <c r="O21" s="1120" t="s">
        <v>537</v>
      </c>
      <c r="P21" s="1134">
        <v>250192900</v>
      </c>
      <c r="Q21" s="1121" t="s">
        <v>538</v>
      </c>
      <c r="R21" s="1134">
        <v>250192900</v>
      </c>
      <c r="S21" s="1118" t="s">
        <v>86</v>
      </c>
      <c r="T21" s="1118" t="s">
        <v>86</v>
      </c>
      <c r="U21" s="1118" t="s">
        <v>86</v>
      </c>
      <c r="V21" s="1118" t="s">
        <v>86</v>
      </c>
    </row>
    <row r="22" spans="1:23" s="960" customFormat="1" x14ac:dyDescent="0.3">
      <c r="A22" s="1132" t="s">
        <v>39</v>
      </c>
      <c r="B22" s="1124">
        <v>23969</v>
      </c>
      <c r="C22" s="1125" t="s">
        <v>82</v>
      </c>
      <c r="D22" s="1124">
        <v>112</v>
      </c>
      <c r="E22" s="1126" t="s">
        <v>86</v>
      </c>
      <c r="F22" s="1118" t="s">
        <v>86</v>
      </c>
      <c r="G22" s="1128">
        <v>3</v>
      </c>
      <c r="H22" s="1130">
        <v>539340</v>
      </c>
      <c r="I22" s="1114">
        <v>112</v>
      </c>
      <c r="J22" s="1115">
        <f t="shared" si="0"/>
        <v>6723267</v>
      </c>
      <c r="K22" s="1011" t="s">
        <v>540</v>
      </c>
      <c r="L22" s="1011">
        <v>3</v>
      </c>
      <c r="M22" s="1118" t="s">
        <v>86</v>
      </c>
      <c r="N22" s="1119">
        <f t="shared" si="1"/>
        <v>7262607</v>
      </c>
      <c r="O22" s="1120" t="s">
        <v>537</v>
      </c>
      <c r="P22" s="1134">
        <v>246827600</v>
      </c>
      <c r="Q22" s="1121" t="s">
        <v>538</v>
      </c>
      <c r="R22" s="1134">
        <v>246827600</v>
      </c>
      <c r="S22" s="1118" t="s">
        <v>86</v>
      </c>
      <c r="T22" s="1118" t="s">
        <v>86</v>
      </c>
      <c r="U22" s="1118" t="s">
        <v>86</v>
      </c>
      <c r="V22" s="1118" t="s">
        <v>86</v>
      </c>
    </row>
    <row r="23" spans="1:23" s="960" customFormat="1" x14ac:dyDescent="0.3">
      <c r="A23" s="1132" t="s">
        <v>44</v>
      </c>
      <c r="B23" s="1124">
        <v>10689</v>
      </c>
      <c r="C23" s="1125" t="s">
        <v>82</v>
      </c>
      <c r="D23" s="1124">
        <v>78</v>
      </c>
      <c r="E23" s="1126" t="s">
        <v>86</v>
      </c>
      <c r="F23" s="1118" t="s">
        <v>86</v>
      </c>
      <c r="G23" s="1118" t="s">
        <v>86</v>
      </c>
      <c r="H23" s="1130"/>
      <c r="I23" s="1114">
        <v>78</v>
      </c>
      <c r="J23" s="1115">
        <f t="shared" si="0"/>
        <v>3238767</v>
      </c>
      <c r="K23" s="1118" t="s">
        <v>86</v>
      </c>
      <c r="L23" s="1118" t="s">
        <v>86</v>
      </c>
      <c r="M23" s="1118" t="s">
        <v>86</v>
      </c>
      <c r="N23" s="1119">
        <f t="shared" si="1"/>
        <v>3238767</v>
      </c>
      <c r="O23" s="1120" t="s">
        <v>537</v>
      </c>
      <c r="P23" s="1134">
        <v>611637800</v>
      </c>
      <c r="Q23" s="1121" t="s">
        <v>538</v>
      </c>
      <c r="R23" s="1134">
        <v>611637800</v>
      </c>
      <c r="S23" s="1118" t="s">
        <v>86</v>
      </c>
      <c r="T23" s="1118" t="s">
        <v>86</v>
      </c>
      <c r="U23" s="1118" t="s">
        <v>86</v>
      </c>
      <c r="V23" s="1118" t="s">
        <v>86</v>
      </c>
    </row>
    <row r="24" spans="1:23" s="960" customFormat="1" x14ac:dyDescent="0.3">
      <c r="A24" s="1138" t="s">
        <v>40</v>
      </c>
      <c r="B24" s="1139">
        <v>5291</v>
      </c>
      <c r="C24" s="1140" t="s">
        <v>82</v>
      </c>
      <c r="D24" s="1139">
        <v>109</v>
      </c>
      <c r="E24" s="1141" t="s">
        <v>86</v>
      </c>
      <c r="F24" s="1141" t="s">
        <v>86</v>
      </c>
      <c r="G24" s="1118" t="s">
        <v>86</v>
      </c>
      <c r="H24" s="1142"/>
      <c r="I24" s="1143">
        <v>109</v>
      </c>
      <c r="J24" s="1144">
        <f t="shared" si="0"/>
        <v>1603173</v>
      </c>
      <c r="K24" s="1145"/>
      <c r="L24" s="1145"/>
      <c r="M24" s="1146" t="s">
        <v>86</v>
      </c>
      <c r="N24" s="1147">
        <f t="shared" si="1"/>
        <v>1603173</v>
      </c>
      <c r="O24" s="1101" t="s">
        <v>537</v>
      </c>
      <c r="P24" s="1148">
        <v>198465100</v>
      </c>
      <c r="Q24" s="1121" t="s">
        <v>538</v>
      </c>
      <c r="R24" s="1148">
        <v>198465100</v>
      </c>
      <c r="S24" s="1118" t="s">
        <v>86</v>
      </c>
      <c r="T24" s="1118" t="s">
        <v>86</v>
      </c>
      <c r="U24" s="1146" t="s">
        <v>86</v>
      </c>
      <c r="V24" s="1146" t="s">
        <v>86</v>
      </c>
    </row>
    <row r="25" spans="1:23" s="960" customFormat="1" x14ac:dyDescent="0.3">
      <c r="A25" s="1149" t="s">
        <v>41</v>
      </c>
      <c r="B25" s="1150">
        <f>SUM(B9:B24)</f>
        <v>1633609</v>
      </c>
      <c r="C25" s="1151"/>
      <c r="D25" s="1048">
        <f>SUM(D9:D24)</f>
        <v>1970</v>
      </c>
      <c r="E25" s="1048" t="s">
        <v>86</v>
      </c>
      <c r="F25" s="1152"/>
      <c r="G25" s="1153">
        <f>SUM(G9:G24)</f>
        <v>14</v>
      </c>
      <c r="H25" s="1152">
        <f>SUM(H9:H24)</f>
        <v>2041335</v>
      </c>
      <c r="I25" s="1152">
        <f>SUM(I9:I24)</f>
        <v>1970</v>
      </c>
      <c r="J25" s="1154">
        <f t="shared" si="0"/>
        <v>492942192</v>
      </c>
      <c r="K25" s="1152"/>
      <c r="L25" s="1153">
        <f>SUM(L9:L24)</f>
        <v>13</v>
      </c>
      <c r="M25" s="1048" t="s">
        <v>86</v>
      </c>
      <c r="N25" s="1155">
        <f>SUM(N9:N24)</f>
        <v>494983527</v>
      </c>
      <c r="O25" s="1156" t="s">
        <v>537</v>
      </c>
      <c r="P25" s="1152">
        <v>10453300700</v>
      </c>
      <c r="Q25" s="1157"/>
      <c r="R25" s="1158">
        <f>SUM(R9:R24)</f>
        <v>6135292478.75</v>
      </c>
      <c r="S25" s="1048" t="s">
        <v>86</v>
      </c>
      <c r="T25" s="1048">
        <f>SUM(T9:T24)</f>
        <v>4318008221.25</v>
      </c>
      <c r="U25" s="1048" t="s">
        <v>86</v>
      </c>
      <c r="V25" s="1048" t="s">
        <v>86</v>
      </c>
    </row>
    <row r="26" spans="1:23" s="960" customFormat="1" x14ac:dyDescent="0.3">
      <c r="A26" s="954" t="s">
        <v>543</v>
      </c>
      <c r="B26" s="954"/>
      <c r="C26" s="954"/>
      <c r="D26" s="1061"/>
      <c r="E26" s="1062"/>
      <c r="F26" s="1062"/>
      <c r="G26" s="1062"/>
      <c r="H26" s="1062"/>
      <c r="I26" s="1062"/>
      <c r="J26" s="1062"/>
      <c r="K26" s="1062"/>
      <c r="L26" s="1062"/>
      <c r="M26" s="1062"/>
      <c r="N26" s="1062"/>
      <c r="O26" s="1061"/>
      <c r="P26" s="1062"/>
      <c r="Q26" s="1063"/>
      <c r="R26" s="1159"/>
      <c r="S26" s="1061"/>
      <c r="T26" s="1061"/>
      <c r="U26" s="1064"/>
      <c r="V26" s="1065"/>
    </row>
    <row r="27" spans="1:23" s="960" customFormat="1" x14ac:dyDescent="0.3">
      <c r="A27" s="954" t="s">
        <v>544</v>
      </c>
      <c r="B27" s="954"/>
      <c r="C27" s="954"/>
      <c r="D27" s="954"/>
      <c r="E27" s="1061"/>
      <c r="F27" s="1062"/>
      <c r="G27" s="1062"/>
      <c r="H27" s="1062"/>
      <c r="I27" s="1062"/>
      <c r="J27" s="1062"/>
      <c r="K27" s="1062"/>
      <c r="L27" s="1062"/>
      <c r="M27" s="1062"/>
      <c r="N27" s="1062"/>
      <c r="O27" s="1062"/>
      <c r="P27" s="1061"/>
      <c r="Q27" s="1062"/>
      <c r="R27" s="1063"/>
      <c r="S27" s="1159"/>
      <c r="T27" s="1061"/>
      <c r="U27" s="1061"/>
      <c r="V27" s="1064"/>
      <c r="W27" s="1065"/>
    </row>
    <row r="28" spans="1:23" s="960" customFormat="1" x14ac:dyDescent="0.3">
      <c r="A28" s="1498" t="s">
        <v>77</v>
      </c>
      <c r="B28" s="1498"/>
      <c r="C28" s="1498"/>
      <c r="D28" s="1498"/>
      <c r="E28" s="1498"/>
      <c r="F28" s="1498"/>
      <c r="G28" s="1498"/>
      <c r="H28" s="1498"/>
      <c r="I28" s="1498"/>
      <c r="J28" s="1498"/>
      <c r="K28" s="1498"/>
      <c r="L28" s="1498"/>
      <c r="M28" s="1498"/>
      <c r="N28" s="1498"/>
      <c r="O28" s="1498"/>
      <c r="P28" s="1498"/>
      <c r="Q28" s="1498"/>
      <c r="R28" s="1498"/>
      <c r="S28" s="1498"/>
      <c r="T28" s="1498"/>
      <c r="U28" s="1498"/>
      <c r="V28" s="1498"/>
      <c r="W28" s="1498"/>
    </row>
    <row r="29" spans="1:23" s="960" customFormat="1" x14ac:dyDescent="0.3">
      <c r="A29" s="1498" t="s">
        <v>75</v>
      </c>
      <c r="B29" s="1498"/>
      <c r="C29" s="1498"/>
      <c r="D29" s="1498"/>
      <c r="E29" s="1498"/>
      <c r="F29" s="1498"/>
      <c r="G29" s="1498"/>
      <c r="H29" s="1498"/>
      <c r="I29" s="1498"/>
      <c r="J29" s="1498"/>
      <c r="K29" s="1498"/>
      <c r="L29" s="1498"/>
      <c r="M29" s="1498"/>
      <c r="N29" s="1498"/>
      <c r="O29" s="1498"/>
      <c r="P29" s="1498"/>
      <c r="Q29" s="1498"/>
      <c r="R29" s="1498"/>
      <c r="S29" s="1498"/>
      <c r="T29" s="1498"/>
      <c r="U29" s="1498"/>
      <c r="V29" s="1498"/>
      <c r="W29" s="1498"/>
    </row>
    <row r="30" spans="1:23" s="960" customFormat="1" x14ac:dyDescent="0.2">
      <c r="D30" s="1068"/>
      <c r="E30" s="1068"/>
      <c r="F30" s="1068"/>
      <c r="G30" s="1068"/>
      <c r="H30" s="1068"/>
      <c r="I30" s="1068"/>
      <c r="J30" s="1068"/>
      <c r="K30" s="1069"/>
      <c r="L30" s="1069"/>
      <c r="M30" s="1069"/>
    </row>
    <row r="31" spans="1:23" s="960" customFormat="1" x14ac:dyDescent="0.2">
      <c r="D31" s="1068"/>
      <c r="E31" s="1068"/>
      <c r="F31" s="1068"/>
      <c r="G31" s="1068"/>
      <c r="H31" s="1068"/>
      <c r="I31" s="1068"/>
      <c r="J31" s="1068"/>
      <c r="K31" s="1069"/>
      <c r="L31" s="1069"/>
      <c r="M31" s="1069"/>
    </row>
    <row r="32" spans="1:23" s="960" customFormat="1" x14ac:dyDescent="0.2">
      <c r="D32" s="1068"/>
      <c r="E32" s="1068"/>
      <c r="F32" s="1068"/>
      <c r="G32" s="1068"/>
      <c r="H32" s="1068"/>
      <c r="I32" s="1068"/>
      <c r="J32" s="1068"/>
      <c r="K32" s="1069"/>
      <c r="L32" s="1069"/>
      <c r="M32" s="1069"/>
    </row>
    <row r="33" spans="11:22" s="960" customFormat="1" x14ac:dyDescent="0.2">
      <c r="K33" s="1069"/>
      <c r="L33" s="1069"/>
      <c r="M33" s="1069"/>
      <c r="V33" s="1070"/>
    </row>
    <row r="34" spans="11:22" s="960" customFormat="1" x14ac:dyDescent="0.2">
      <c r="K34" s="1069"/>
      <c r="L34" s="1069"/>
      <c r="M34" s="1069"/>
      <c r="V34" s="1070"/>
    </row>
    <row r="35" spans="11:22" s="960" customFormat="1" x14ac:dyDescent="0.2">
      <c r="K35" s="1069"/>
      <c r="L35" s="1069"/>
      <c r="M35" s="1069"/>
      <c r="V35" s="1070"/>
    </row>
    <row r="36" spans="11:22" s="960" customFormat="1" x14ac:dyDescent="0.2">
      <c r="K36" s="1069"/>
      <c r="L36" s="1069"/>
      <c r="M36" s="1069"/>
    </row>
    <row r="37" spans="11:22" s="960" customFormat="1" x14ac:dyDescent="0.2">
      <c r="K37" s="1069"/>
      <c r="L37" s="1069"/>
      <c r="M37" s="1069"/>
    </row>
    <row r="38" spans="11:22" s="960" customFormat="1" x14ac:dyDescent="0.2">
      <c r="K38" s="1069"/>
      <c r="L38" s="1069"/>
      <c r="M38" s="1069"/>
    </row>
    <row r="39" spans="11:22" s="960" customFormat="1" x14ac:dyDescent="0.2">
      <c r="K39" s="1069"/>
      <c r="L39" s="1069"/>
      <c r="M39" s="1069"/>
    </row>
    <row r="40" spans="11:22" s="960" customFormat="1" x14ac:dyDescent="0.2">
      <c r="K40" s="1069"/>
      <c r="L40" s="1069"/>
      <c r="M40" s="1069"/>
    </row>
    <row r="41" spans="11:22" s="960" customFormat="1" x14ac:dyDescent="0.2">
      <c r="K41" s="1069"/>
      <c r="L41" s="1069"/>
      <c r="M41" s="1069"/>
    </row>
    <row r="42" spans="11:22" s="960" customFormat="1" x14ac:dyDescent="0.2">
      <c r="K42" s="1069"/>
      <c r="L42" s="1069"/>
      <c r="M42" s="1069"/>
    </row>
    <row r="43" spans="11:22" s="960" customFormat="1" x14ac:dyDescent="0.2">
      <c r="K43" s="1069"/>
      <c r="L43" s="1069"/>
      <c r="M43" s="1069"/>
    </row>
    <row r="44" spans="11:22" s="960" customFormat="1" x14ac:dyDescent="0.2">
      <c r="K44" s="1069"/>
      <c r="L44" s="1069"/>
      <c r="M44" s="1069"/>
    </row>
    <row r="45" spans="11:22" s="960" customFormat="1" x14ac:dyDescent="0.2">
      <c r="K45" s="1069"/>
      <c r="L45" s="1069"/>
      <c r="M45" s="1069"/>
    </row>
    <row r="46" spans="11:22" s="960" customFormat="1" x14ac:dyDescent="0.2">
      <c r="K46" s="1069"/>
      <c r="L46" s="1069"/>
      <c r="M46" s="1069"/>
    </row>
    <row r="47" spans="11:22" s="960" customFormat="1" x14ac:dyDescent="0.2">
      <c r="K47" s="1069"/>
      <c r="L47" s="1069"/>
      <c r="M47" s="1069"/>
    </row>
    <row r="48" spans="11:22" s="960" customFormat="1" x14ac:dyDescent="0.2">
      <c r="K48" s="1069"/>
      <c r="L48" s="1069"/>
      <c r="M48" s="1069"/>
    </row>
    <row r="49" spans="11:13" s="960" customFormat="1" x14ac:dyDescent="0.2">
      <c r="K49" s="1069"/>
      <c r="L49" s="1069"/>
      <c r="M49" s="1069"/>
    </row>
    <row r="50" spans="11:13" s="960" customFormat="1" x14ac:dyDescent="0.2">
      <c r="K50" s="1069"/>
      <c r="L50" s="1069"/>
      <c r="M50" s="1069"/>
    </row>
    <row r="51" spans="11:13" s="960" customFormat="1" x14ac:dyDescent="0.2">
      <c r="K51" s="1069"/>
      <c r="L51" s="1069"/>
      <c r="M51" s="1069"/>
    </row>
    <row r="52" spans="11:13" s="960" customFormat="1" x14ac:dyDescent="0.2">
      <c r="K52" s="1069"/>
      <c r="L52" s="1069"/>
      <c r="M52" s="1069"/>
    </row>
    <row r="53" spans="11:13" s="960" customFormat="1" x14ac:dyDescent="0.2">
      <c r="K53" s="1069"/>
      <c r="L53" s="1069"/>
      <c r="M53" s="1069"/>
    </row>
    <row r="54" spans="11:13" s="960" customFormat="1" x14ac:dyDescent="0.2">
      <c r="K54" s="1069"/>
      <c r="L54" s="1069"/>
      <c r="M54" s="1069"/>
    </row>
    <row r="55" spans="11:13" s="960" customFormat="1" x14ac:dyDescent="0.2">
      <c r="K55" s="1069"/>
      <c r="L55" s="1069"/>
      <c r="M55" s="1069"/>
    </row>
    <row r="56" spans="11:13" s="960" customFormat="1" x14ac:dyDescent="0.2">
      <c r="K56" s="1069"/>
      <c r="L56" s="1069"/>
      <c r="M56" s="1069"/>
    </row>
    <row r="57" spans="11:13" s="960" customFormat="1" x14ac:dyDescent="0.2">
      <c r="K57" s="1069"/>
      <c r="L57" s="1069"/>
      <c r="M57" s="1069"/>
    </row>
    <row r="58" spans="11:13" s="960" customFormat="1" x14ac:dyDescent="0.2">
      <c r="K58" s="1069"/>
      <c r="L58" s="1069"/>
      <c r="M58" s="1069"/>
    </row>
    <row r="59" spans="11:13" s="960" customFormat="1" x14ac:dyDescent="0.2">
      <c r="K59" s="1069"/>
      <c r="L59" s="1069"/>
      <c r="M59" s="1069"/>
    </row>
    <row r="60" spans="11:13" s="960" customFormat="1" x14ac:dyDescent="0.2">
      <c r="K60" s="1069"/>
      <c r="L60" s="1069"/>
      <c r="M60" s="1069"/>
    </row>
    <row r="61" spans="11:13" s="960" customFormat="1" x14ac:dyDescent="0.2">
      <c r="K61" s="1069"/>
      <c r="L61" s="1069"/>
      <c r="M61" s="1069"/>
    </row>
    <row r="62" spans="11:13" s="960" customFormat="1" x14ac:dyDescent="0.2">
      <c r="K62" s="1069"/>
      <c r="L62" s="1069"/>
      <c r="M62" s="1069"/>
    </row>
    <row r="63" spans="11:13" s="960" customFormat="1" x14ac:dyDescent="0.2">
      <c r="K63" s="1069"/>
      <c r="L63" s="1069"/>
      <c r="M63" s="1069"/>
    </row>
    <row r="64" spans="11:13" s="960" customFormat="1" x14ac:dyDescent="0.2">
      <c r="K64" s="1069"/>
      <c r="L64" s="1069"/>
      <c r="M64" s="1069"/>
    </row>
    <row r="65" spans="11:13" s="960" customFormat="1" x14ac:dyDescent="0.2">
      <c r="K65" s="1069"/>
      <c r="L65" s="1069"/>
      <c r="M65" s="1069"/>
    </row>
    <row r="66" spans="11:13" s="960" customFormat="1" x14ac:dyDescent="0.2">
      <c r="K66" s="1069"/>
      <c r="L66" s="1069"/>
      <c r="M66" s="1069"/>
    </row>
    <row r="67" spans="11:13" s="960" customFormat="1" x14ac:dyDescent="0.2">
      <c r="K67" s="1069"/>
      <c r="L67" s="1069"/>
      <c r="M67" s="1069"/>
    </row>
    <row r="68" spans="11:13" s="960" customFormat="1" x14ac:dyDescent="0.2">
      <c r="K68" s="1069"/>
      <c r="L68" s="1069"/>
      <c r="M68" s="1069"/>
    </row>
    <row r="69" spans="11:13" s="960" customFormat="1" x14ac:dyDescent="0.2">
      <c r="K69" s="1069"/>
      <c r="L69" s="1069"/>
      <c r="M69" s="1069"/>
    </row>
    <row r="70" spans="11:13" s="960" customFormat="1" x14ac:dyDescent="0.2">
      <c r="K70" s="1069"/>
      <c r="L70" s="1069"/>
      <c r="M70" s="1069"/>
    </row>
    <row r="71" spans="11:13" s="960" customFormat="1" x14ac:dyDescent="0.2">
      <c r="K71" s="1069"/>
      <c r="L71" s="1069"/>
      <c r="M71" s="1069"/>
    </row>
    <row r="72" spans="11:13" s="960" customFormat="1" x14ac:dyDescent="0.2">
      <c r="K72" s="1069"/>
      <c r="L72" s="1069"/>
      <c r="M72" s="1069"/>
    </row>
    <row r="73" spans="11:13" s="960" customFormat="1" x14ac:dyDescent="0.2">
      <c r="K73" s="1069"/>
      <c r="L73" s="1069"/>
      <c r="M73" s="1069"/>
    </row>
    <row r="74" spans="11:13" x14ac:dyDescent="0.3">
      <c r="K74" s="1071"/>
      <c r="L74" s="1071"/>
      <c r="M74" s="1071"/>
    </row>
    <row r="75" spans="11:13" x14ac:dyDescent="0.3">
      <c r="K75" s="1071"/>
      <c r="L75" s="1071"/>
      <c r="M75" s="1071"/>
    </row>
    <row r="76" spans="11:13" x14ac:dyDescent="0.3">
      <c r="K76" s="1071"/>
      <c r="L76" s="1071"/>
      <c r="M76" s="1071"/>
    </row>
    <row r="77" spans="11:13" x14ac:dyDescent="0.3">
      <c r="K77" s="1071"/>
      <c r="L77" s="1071"/>
      <c r="M77" s="1071"/>
    </row>
    <row r="78" spans="11:13" x14ac:dyDescent="0.3">
      <c r="K78" s="1071"/>
      <c r="L78" s="1071"/>
      <c r="M78" s="1071"/>
    </row>
  </sheetData>
  <mergeCells count="32">
    <mergeCell ref="A28:W28"/>
    <mergeCell ref="M5:M7"/>
    <mergeCell ref="A29:W29"/>
    <mergeCell ref="E6:E7"/>
    <mergeCell ref="F6:F7"/>
    <mergeCell ref="G6:G7"/>
    <mergeCell ref="H6:H7"/>
    <mergeCell ref="I6:I7"/>
    <mergeCell ref="J6:J7"/>
    <mergeCell ref="O4:O7"/>
    <mergeCell ref="P4:P7"/>
    <mergeCell ref="Q4:R5"/>
    <mergeCell ref="S4:T5"/>
    <mergeCell ref="E5:F5"/>
    <mergeCell ref="G5:H5"/>
    <mergeCell ref="I5:J5"/>
    <mergeCell ref="K5:K7"/>
    <mergeCell ref="L5:L7"/>
    <mergeCell ref="A1:V1"/>
    <mergeCell ref="A3:A7"/>
    <mergeCell ref="B3:B6"/>
    <mergeCell ref="D3:F4"/>
    <mergeCell ref="G3:M4"/>
    <mergeCell ref="N3:O3"/>
    <mergeCell ref="P3:T3"/>
    <mergeCell ref="U3:U7"/>
    <mergeCell ref="V3:V7"/>
    <mergeCell ref="N4:N7"/>
    <mergeCell ref="Q6:Q7"/>
    <mergeCell ref="R6:R7"/>
    <mergeCell ref="S6:S7"/>
    <mergeCell ref="T6:T7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45" fitToHeight="0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5CDD2-1CFF-43F3-B3E6-4E34A76EA144}">
  <sheetPr>
    <tabColor rgb="FFFFC000"/>
  </sheetPr>
  <dimension ref="A1:Y78"/>
  <sheetViews>
    <sheetView view="pageBreakPreview" zoomScale="98" zoomScaleNormal="85" zoomScaleSheetLayoutView="98" zoomScalePageLayoutView="80" workbookViewId="0">
      <pane xSplit="1" ySplit="7" topLeftCell="H10" activePane="bottomRight" state="frozen"/>
      <selection pane="topRight" activeCell="B1" sqref="B1"/>
      <selection pane="bottomLeft" activeCell="A10" sqref="A10"/>
      <selection pane="bottomRight" activeCell="R25" sqref="R25"/>
    </sheetView>
  </sheetViews>
  <sheetFormatPr defaultRowHeight="20.25" x14ac:dyDescent="0.3"/>
  <cols>
    <col min="1" max="1" width="10" style="1052" customWidth="1"/>
    <col min="2" max="3" width="9.5" style="1052" customWidth="1"/>
    <col min="4" max="4" width="9.75" style="1052" customWidth="1"/>
    <col min="5" max="5" width="9" style="1052" customWidth="1"/>
    <col min="6" max="8" width="9.375" style="1052" customWidth="1"/>
    <col min="9" max="9" width="8" style="1052" customWidth="1"/>
    <col min="10" max="10" width="15.875" style="1052" customWidth="1"/>
    <col min="11" max="11" width="9.25" style="1052" customWidth="1"/>
    <col min="12" max="12" width="12.875" style="1052" customWidth="1"/>
    <col min="13" max="13" width="11.5" style="1052" customWidth="1"/>
    <col min="14" max="14" width="18.75" style="1052" customWidth="1"/>
    <col min="15" max="15" width="9.375" style="1052" customWidth="1"/>
    <col min="16" max="16" width="10.375" style="1052" customWidth="1"/>
    <col min="17" max="17" width="22.625" style="1052" customWidth="1"/>
    <col min="18" max="18" width="15.375" style="1052" customWidth="1"/>
    <col min="19" max="19" width="26" style="1052" customWidth="1"/>
    <col min="20" max="20" width="11.25" style="1052" bestFit="1" customWidth="1"/>
    <col min="21" max="21" width="13.75" style="1052" customWidth="1"/>
    <col min="22" max="22" width="17.25" style="1052" customWidth="1"/>
    <col min="23" max="16384" width="9" style="1052"/>
  </cols>
  <sheetData>
    <row r="1" spans="1:25" x14ac:dyDescent="0.3">
      <c r="A1" s="1507" t="s">
        <v>79</v>
      </c>
      <c r="B1" s="1507"/>
      <c r="C1" s="1507"/>
      <c r="D1" s="1507"/>
      <c r="E1" s="1507"/>
      <c r="F1" s="1507"/>
      <c r="G1" s="1507"/>
      <c r="H1" s="1507"/>
      <c r="I1" s="1507"/>
      <c r="J1" s="1507"/>
      <c r="K1" s="1507"/>
      <c r="L1" s="1507"/>
      <c r="M1" s="1507"/>
      <c r="N1" s="1507"/>
      <c r="O1" s="1507"/>
      <c r="P1" s="1507"/>
      <c r="Q1" s="1507"/>
      <c r="R1" s="1507"/>
      <c r="S1" s="1507"/>
      <c r="T1" s="1507"/>
      <c r="U1" s="1507"/>
      <c r="V1" s="1507"/>
      <c r="W1" s="1160"/>
      <c r="X1" s="1160"/>
      <c r="Y1" s="1160"/>
    </row>
    <row r="2" spans="1:25" x14ac:dyDescent="0.3">
      <c r="A2" s="1161" t="s">
        <v>545</v>
      </c>
      <c r="B2" s="1161"/>
      <c r="C2" s="1161"/>
      <c r="D2" s="1161"/>
      <c r="E2" s="1161"/>
      <c r="F2" s="1161"/>
      <c r="G2" s="1161"/>
      <c r="H2" s="1161"/>
      <c r="I2" s="1161"/>
      <c r="J2" s="1161"/>
      <c r="K2" s="1161"/>
      <c r="L2" s="1161"/>
      <c r="M2" s="1161"/>
      <c r="N2" s="1161"/>
      <c r="O2" s="1161"/>
      <c r="P2" s="1161"/>
      <c r="Q2" s="1161"/>
      <c r="R2" s="1161"/>
      <c r="S2" s="1161"/>
      <c r="T2" s="1161"/>
      <c r="U2" s="1161"/>
      <c r="V2" s="1161"/>
    </row>
    <row r="3" spans="1:25" ht="18.75" customHeight="1" x14ac:dyDescent="0.3">
      <c r="A3" s="1508" t="s">
        <v>0</v>
      </c>
      <c r="B3" s="1504" t="s">
        <v>530</v>
      </c>
      <c r="C3" s="1162" t="s">
        <v>2</v>
      </c>
      <c r="D3" s="1511" t="s">
        <v>3</v>
      </c>
      <c r="E3" s="1512"/>
      <c r="F3" s="1513"/>
      <c r="G3" s="1517" t="s">
        <v>4</v>
      </c>
      <c r="H3" s="1518"/>
      <c r="I3" s="1518"/>
      <c r="J3" s="1518"/>
      <c r="K3" s="1518"/>
      <c r="L3" s="1518"/>
      <c r="M3" s="1519"/>
      <c r="N3" s="1523" t="s">
        <v>5</v>
      </c>
      <c r="O3" s="1524"/>
      <c r="P3" s="1523" t="s">
        <v>6</v>
      </c>
      <c r="Q3" s="1525"/>
      <c r="R3" s="1525"/>
      <c r="S3" s="1525"/>
      <c r="T3" s="1524"/>
      <c r="U3" s="1501" t="s">
        <v>7</v>
      </c>
      <c r="V3" s="1501" t="s">
        <v>8</v>
      </c>
    </row>
    <row r="4" spans="1:25" s="1165" customFormat="1" ht="21" customHeight="1" x14ac:dyDescent="0.2">
      <c r="A4" s="1509"/>
      <c r="B4" s="1505"/>
      <c r="C4" s="1164" t="s">
        <v>10</v>
      </c>
      <c r="D4" s="1514"/>
      <c r="E4" s="1515"/>
      <c r="F4" s="1516"/>
      <c r="G4" s="1520"/>
      <c r="H4" s="1521"/>
      <c r="I4" s="1521"/>
      <c r="J4" s="1521"/>
      <c r="K4" s="1521"/>
      <c r="L4" s="1521"/>
      <c r="M4" s="1522"/>
      <c r="N4" s="1501" t="s">
        <v>11</v>
      </c>
      <c r="O4" s="1501" t="s">
        <v>531</v>
      </c>
      <c r="P4" s="1501" t="s">
        <v>532</v>
      </c>
      <c r="Q4" s="1517" t="s">
        <v>14</v>
      </c>
      <c r="R4" s="1519"/>
      <c r="S4" s="1517" t="s">
        <v>15</v>
      </c>
      <c r="T4" s="1519"/>
      <c r="U4" s="1502"/>
      <c r="V4" s="1502"/>
    </row>
    <row r="5" spans="1:25" s="1165" customFormat="1" ht="18.75" customHeight="1" x14ac:dyDescent="0.2">
      <c r="A5" s="1509"/>
      <c r="B5" s="1505"/>
      <c r="C5" s="1164" t="s">
        <v>17</v>
      </c>
      <c r="D5" s="1166" t="s">
        <v>18</v>
      </c>
      <c r="E5" s="1527" t="s">
        <v>19</v>
      </c>
      <c r="F5" s="1528"/>
      <c r="G5" s="1527" t="s">
        <v>69</v>
      </c>
      <c r="H5" s="1528"/>
      <c r="I5" s="1527" t="s">
        <v>70</v>
      </c>
      <c r="J5" s="1528"/>
      <c r="K5" s="1501" t="s">
        <v>20</v>
      </c>
      <c r="L5" s="1504" t="s">
        <v>21</v>
      </c>
      <c r="M5" s="1504" t="s">
        <v>533</v>
      </c>
      <c r="N5" s="1502"/>
      <c r="O5" s="1502"/>
      <c r="P5" s="1502"/>
      <c r="Q5" s="1520"/>
      <c r="R5" s="1522"/>
      <c r="S5" s="1520"/>
      <c r="T5" s="1522"/>
      <c r="U5" s="1502"/>
      <c r="V5" s="1502"/>
    </row>
    <row r="6" spans="1:25" s="1167" customFormat="1" ht="18.75" customHeight="1" x14ac:dyDescent="0.2">
      <c r="A6" s="1509"/>
      <c r="B6" s="1505"/>
      <c r="C6" s="1163" t="s">
        <v>24</v>
      </c>
      <c r="D6" s="1166" t="s">
        <v>81</v>
      </c>
      <c r="E6" s="1504" t="s">
        <v>25</v>
      </c>
      <c r="F6" s="1504" t="s">
        <v>68</v>
      </c>
      <c r="G6" s="1504" t="s">
        <v>68</v>
      </c>
      <c r="H6" s="1504" t="s">
        <v>534</v>
      </c>
      <c r="I6" s="1504" t="s">
        <v>68</v>
      </c>
      <c r="J6" s="1504" t="s">
        <v>534</v>
      </c>
      <c r="K6" s="1502"/>
      <c r="L6" s="1505"/>
      <c r="M6" s="1505"/>
      <c r="N6" s="1502"/>
      <c r="O6" s="1502"/>
      <c r="P6" s="1502"/>
      <c r="Q6" s="1504" t="s">
        <v>67</v>
      </c>
      <c r="R6" s="1504" t="s">
        <v>535</v>
      </c>
      <c r="S6" s="1504" t="s">
        <v>67</v>
      </c>
      <c r="T6" s="1504" t="s">
        <v>535</v>
      </c>
      <c r="U6" s="1502"/>
      <c r="V6" s="1502"/>
    </row>
    <row r="7" spans="1:25" s="1167" customFormat="1" ht="55.5" customHeight="1" x14ac:dyDescent="0.2">
      <c r="A7" s="1510"/>
      <c r="B7" s="1168" t="s">
        <v>536</v>
      </c>
      <c r="C7" s="1168"/>
      <c r="D7" s="1169"/>
      <c r="E7" s="1506"/>
      <c r="F7" s="1506"/>
      <c r="G7" s="1506"/>
      <c r="H7" s="1506"/>
      <c r="I7" s="1506"/>
      <c r="J7" s="1506"/>
      <c r="K7" s="1503"/>
      <c r="L7" s="1506"/>
      <c r="M7" s="1506"/>
      <c r="N7" s="1503"/>
      <c r="O7" s="1503"/>
      <c r="P7" s="1503"/>
      <c r="Q7" s="1506"/>
      <c r="R7" s="1506"/>
      <c r="S7" s="1506"/>
      <c r="T7" s="1506"/>
      <c r="U7" s="1503"/>
      <c r="V7" s="1503"/>
    </row>
    <row r="8" spans="1:25" s="1167" customFormat="1" ht="20.25" customHeight="1" x14ac:dyDescent="0.2">
      <c r="A8" s="1170" t="s">
        <v>46</v>
      </c>
      <c r="B8" s="1170" t="s">
        <v>47</v>
      </c>
      <c r="C8" s="1170" t="s">
        <v>48</v>
      </c>
      <c r="D8" s="1170" t="s">
        <v>49</v>
      </c>
      <c r="E8" s="1170" t="s">
        <v>50</v>
      </c>
      <c r="F8" s="1171" t="s">
        <v>51</v>
      </c>
      <c r="G8" s="1171" t="s">
        <v>52</v>
      </c>
      <c r="H8" s="1171" t="s">
        <v>53</v>
      </c>
      <c r="I8" s="1170" t="s">
        <v>54</v>
      </c>
      <c r="J8" s="1171" t="s">
        <v>55</v>
      </c>
      <c r="K8" s="1171" t="s">
        <v>56</v>
      </c>
      <c r="L8" s="1171" t="s">
        <v>57</v>
      </c>
      <c r="M8" s="1171" t="s">
        <v>58</v>
      </c>
      <c r="N8" s="1171" t="s">
        <v>59</v>
      </c>
      <c r="O8" s="1171" t="s">
        <v>60</v>
      </c>
      <c r="P8" s="1171" t="s">
        <v>61</v>
      </c>
      <c r="Q8" s="1171" t="s">
        <v>62</v>
      </c>
      <c r="R8" s="1171" t="s">
        <v>63</v>
      </c>
      <c r="S8" s="1171" t="s">
        <v>64</v>
      </c>
      <c r="T8" s="1171" t="s">
        <v>65</v>
      </c>
      <c r="U8" s="1171" t="s">
        <v>71</v>
      </c>
      <c r="V8" s="1171" t="s">
        <v>72</v>
      </c>
    </row>
    <row r="9" spans="1:25" s="1167" customFormat="1" ht="24" customHeight="1" x14ac:dyDescent="0.2">
      <c r="A9" s="1172" t="s">
        <v>42</v>
      </c>
      <c r="B9" s="1173">
        <v>5488</v>
      </c>
      <c r="C9" s="1174" t="s">
        <v>82</v>
      </c>
      <c r="D9" s="1175">
        <v>77</v>
      </c>
      <c r="E9" s="1176" t="s">
        <v>86</v>
      </c>
      <c r="F9" s="965" t="s">
        <v>86</v>
      </c>
      <c r="G9" s="965" t="s">
        <v>86</v>
      </c>
      <c r="H9" s="965" t="s">
        <v>86</v>
      </c>
      <c r="I9" s="1177">
        <v>77</v>
      </c>
      <c r="J9" s="1178">
        <f>SUM(B9*292)</f>
        <v>1602496</v>
      </c>
      <c r="K9" s="965" t="s">
        <v>86</v>
      </c>
      <c r="L9" s="965" t="s">
        <v>86</v>
      </c>
      <c r="M9" s="965" t="s">
        <v>86</v>
      </c>
      <c r="N9" s="1179">
        <f>SUM(1161078*15*365)</f>
        <v>6356902050</v>
      </c>
      <c r="O9" s="1180" t="s">
        <v>537</v>
      </c>
      <c r="P9" s="965" t="s">
        <v>86</v>
      </c>
      <c r="Q9" s="965" t="s">
        <v>546</v>
      </c>
      <c r="R9" s="1003">
        <v>6356902050</v>
      </c>
      <c r="S9" s="965" t="s">
        <v>86</v>
      </c>
      <c r="T9" s="965" t="s">
        <v>86</v>
      </c>
      <c r="U9" s="965" t="s">
        <v>86</v>
      </c>
      <c r="V9" s="965" t="s">
        <v>86</v>
      </c>
    </row>
    <row r="10" spans="1:25" s="1167" customFormat="1" x14ac:dyDescent="0.2">
      <c r="A10" s="1181" t="s">
        <v>43</v>
      </c>
      <c r="B10" s="1182">
        <v>33288</v>
      </c>
      <c r="C10" s="1183" t="s">
        <v>82</v>
      </c>
      <c r="D10" s="1184">
        <v>190</v>
      </c>
      <c r="E10" s="965" t="s">
        <v>86</v>
      </c>
      <c r="F10" s="965" t="s">
        <v>86</v>
      </c>
      <c r="G10" s="965" t="s">
        <v>86</v>
      </c>
      <c r="H10" s="965" t="s">
        <v>86</v>
      </c>
      <c r="I10" s="1182">
        <v>190</v>
      </c>
      <c r="J10" s="1178">
        <f t="shared" ref="J10:J25" si="0">SUM(B10*292)</f>
        <v>9720096</v>
      </c>
      <c r="K10" s="965" t="s">
        <v>86</v>
      </c>
      <c r="L10" s="965" t="s">
        <v>86</v>
      </c>
      <c r="M10" s="965" t="s">
        <v>86</v>
      </c>
      <c r="N10" s="1029">
        <f>SUM(46905*15*365)</f>
        <v>256804875</v>
      </c>
      <c r="O10" s="1180" t="s">
        <v>537</v>
      </c>
      <c r="P10" s="965" t="s">
        <v>86</v>
      </c>
      <c r="Q10" s="965" t="s">
        <v>547</v>
      </c>
      <c r="R10" s="1003">
        <v>256804875</v>
      </c>
      <c r="S10" s="965" t="s">
        <v>86</v>
      </c>
      <c r="T10" s="965" t="s">
        <v>86</v>
      </c>
      <c r="U10" s="965" t="s">
        <v>86</v>
      </c>
      <c r="V10" s="965" t="s">
        <v>86</v>
      </c>
    </row>
    <row r="11" spans="1:25" s="1167" customFormat="1" x14ac:dyDescent="0.2">
      <c r="A11" s="1185" t="s">
        <v>29</v>
      </c>
      <c r="B11" s="1182">
        <v>37909</v>
      </c>
      <c r="C11" s="1183" t="s">
        <v>82</v>
      </c>
      <c r="D11" s="1182">
        <v>1812</v>
      </c>
      <c r="E11" s="965" t="s">
        <v>86</v>
      </c>
      <c r="F11" s="965" t="s">
        <v>86</v>
      </c>
      <c r="G11" s="965" t="s">
        <v>86</v>
      </c>
      <c r="H11" s="965" t="s">
        <v>86</v>
      </c>
      <c r="I11" s="1182">
        <v>1812</v>
      </c>
      <c r="J11" s="1178">
        <f t="shared" si="0"/>
        <v>11069428</v>
      </c>
      <c r="K11" s="965" t="s">
        <v>86</v>
      </c>
      <c r="L11" s="965" t="s">
        <v>86</v>
      </c>
      <c r="M11" s="965" t="s">
        <v>86</v>
      </c>
      <c r="N11" s="1029">
        <f>SUM(108898*15*365)</f>
        <v>596216550</v>
      </c>
      <c r="O11" s="1180" t="s">
        <v>537</v>
      </c>
      <c r="P11" s="965" t="s">
        <v>86</v>
      </c>
      <c r="Q11" s="965" t="s">
        <v>547</v>
      </c>
      <c r="R11" s="1003">
        <v>596216550</v>
      </c>
      <c r="S11" s="965" t="s">
        <v>86</v>
      </c>
      <c r="T11" s="965" t="s">
        <v>86</v>
      </c>
      <c r="U11" s="965" t="s">
        <v>86</v>
      </c>
      <c r="V11" s="965" t="s">
        <v>86</v>
      </c>
    </row>
    <row r="12" spans="1:25" s="1167" customFormat="1" x14ac:dyDescent="0.3">
      <c r="A12" s="1186" t="s">
        <v>30</v>
      </c>
      <c r="B12" s="1182">
        <v>648</v>
      </c>
      <c r="C12" s="1183" t="s">
        <v>82</v>
      </c>
      <c r="D12" s="1182">
        <v>310</v>
      </c>
      <c r="E12" s="965" t="s">
        <v>86</v>
      </c>
      <c r="F12" s="965" t="s">
        <v>86</v>
      </c>
      <c r="G12" s="965" t="s">
        <v>86</v>
      </c>
      <c r="H12" s="965" t="s">
        <v>86</v>
      </c>
      <c r="I12" s="1182">
        <v>310</v>
      </c>
      <c r="J12" s="1178">
        <f t="shared" si="0"/>
        <v>189216</v>
      </c>
      <c r="K12" s="965" t="s">
        <v>86</v>
      </c>
      <c r="L12" s="965" t="s">
        <v>86</v>
      </c>
      <c r="M12" s="965" t="s">
        <v>86</v>
      </c>
      <c r="N12" s="683">
        <f>SUM(69096*15*365)</f>
        <v>378300600</v>
      </c>
      <c r="O12" s="1180" t="s">
        <v>537</v>
      </c>
      <c r="P12" s="965" t="s">
        <v>86</v>
      </c>
      <c r="Q12" s="965" t="s">
        <v>547</v>
      </c>
      <c r="R12" s="1131">
        <v>378300600</v>
      </c>
      <c r="S12" s="965" t="s">
        <v>86</v>
      </c>
      <c r="T12" s="965" t="s">
        <v>86</v>
      </c>
      <c r="U12" s="965" t="s">
        <v>86</v>
      </c>
      <c r="V12" s="965" t="s">
        <v>86</v>
      </c>
    </row>
    <row r="13" spans="1:25" s="1167" customFormat="1" x14ac:dyDescent="0.3">
      <c r="A13" s="1187" t="s">
        <v>31</v>
      </c>
      <c r="B13" s="1182">
        <v>3419</v>
      </c>
      <c r="C13" s="1183" t="s">
        <v>82</v>
      </c>
      <c r="D13" s="1182">
        <v>1892</v>
      </c>
      <c r="E13" s="965" t="s">
        <v>86</v>
      </c>
      <c r="F13" s="965" t="s">
        <v>86</v>
      </c>
      <c r="G13" s="965" t="s">
        <v>86</v>
      </c>
      <c r="H13" s="965" t="s">
        <v>86</v>
      </c>
      <c r="I13" s="1182">
        <v>1892</v>
      </c>
      <c r="J13" s="1178">
        <f t="shared" si="0"/>
        <v>998348</v>
      </c>
      <c r="K13" s="965" t="s">
        <v>86</v>
      </c>
      <c r="L13" s="965" t="s">
        <v>86</v>
      </c>
      <c r="M13" s="965" t="s">
        <v>86</v>
      </c>
      <c r="N13" s="683">
        <f>SUM(78922*15*365)</f>
        <v>432097950</v>
      </c>
      <c r="O13" s="1180" t="s">
        <v>537</v>
      </c>
      <c r="P13" s="965" t="s">
        <v>86</v>
      </c>
      <c r="Q13" s="965" t="s">
        <v>547</v>
      </c>
      <c r="R13" s="1011">
        <v>432097950</v>
      </c>
      <c r="S13" s="965" t="s">
        <v>86</v>
      </c>
      <c r="T13" s="965" t="s">
        <v>86</v>
      </c>
      <c r="U13" s="965" t="s">
        <v>86</v>
      </c>
      <c r="V13" s="965" t="s">
        <v>86</v>
      </c>
    </row>
    <row r="14" spans="1:25" s="1167" customFormat="1" x14ac:dyDescent="0.3">
      <c r="A14" s="1187" t="s">
        <v>32</v>
      </c>
      <c r="B14" s="1182">
        <v>613</v>
      </c>
      <c r="C14" s="1183" t="s">
        <v>82</v>
      </c>
      <c r="D14" s="1182">
        <v>330</v>
      </c>
      <c r="E14" s="965" t="s">
        <v>86</v>
      </c>
      <c r="F14" s="965" t="s">
        <v>86</v>
      </c>
      <c r="G14" s="965" t="s">
        <v>86</v>
      </c>
      <c r="H14" s="965" t="s">
        <v>86</v>
      </c>
      <c r="I14" s="1182">
        <v>330</v>
      </c>
      <c r="J14" s="1178">
        <f t="shared" si="0"/>
        <v>178996</v>
      </c>
      <c r="K14" s="965" t="s">
        <v>86</v>
      </c>
      <c r="L14" s="965" t="s">
        <v>86</v>
      </c>
      <c r="M14" s="965" t="s">
        <v>86</v>
      </c>
      <c r="N14" s="683">
        <f>SUM(81335*15*365)</f>
        <v>445309125</v>
      </c>
      <c r="O14" s="1180" t="s">
        <v>537</v>
      </c>
      <c r="P14" s="965" t="s">
        <v>86</v>
      </c>
      <c r="Q14" s="965" t="s">
        <v>547</v>
      </c>
      <c r="R14" s="1011">
        <v>445309125</v>
      </c>
      <c r="S14" s="965" t="s">
        <v>86</v>
      </c>
      <c r="T14" s="965" t="s">
        <v>86</v>
      </c>
      <c r="U14" s="965" t="s">
        <v>86</v>
      </c>
      <c r="V14" s="965" t="s">
        <v>86</v>
      </c>
    </row>
    <row r="15" spans="1:25" s="1167" customFormat="1" x14ac:dyDescent="0.3">
      <c r="A15" s="1187" t="s">
        <v>28</v>
      </c>
      <c r="B15" s="1182">
        <v>147016</v>
      </c>
      <c r="C15" s="1183" t="s">
        <v>82</v>
      </c>
      <c r="D15" s="1182">
        <v>311</v>
      </c>
      <c r="E15" s="1188">
        <v>2</v>
      </c>
      <c r="F15" s="1009">
        <v>57</v>
      </c>
      <c r="G15" s="965" t="s">
        <v>86</v>
      </c>
      <c r="H15" s="965" t="s">
        <v>86</v>
      </c>
      <c r="I15" s="1182">
        <v>311</v>
      </c>
      <c r="J15" s="1178">
        <f t="shared" si="0"/>
        <v>42928672</v>
      </c>
      <c r="K15" s="965" t="s">
        <v>86</v>
      </c>
      <c r="L15" s="965" t="s">
        <v>86</v>
      </c>
      <c r="M15" s="965" t="s">
        <v>86</v>
      </c>
      <c r="N15" s="683">
        <f>SUM(62874*15*365)</f>
        <v>344235150</v>
      </c>
      <c r="O15" s="1180" t="s">
        <v>537</v>
      </c>
      <c r="P15" s="965" t="s">
        <v>86</v>
      </c>
      <c r="Q15" s="965" t="s">
        <v>547</v>
      </c>
      <c r="R15" s="1011">
        <v>344235150</v>
      </c>
      <c r="S15" s="965" t="s">
        <v>86</v>
      </c>
      <c r="T15" s="965" t="s">
        <v>86</v>
      </c>
      <c r="U15" s="965" t="s">
        <v>86</v>
      </c>
      <c r="V15" s="965" t="s">
        <v>86</v>
      </c>
    </row>
    <row r="16" spans="1:25" s="1167" customFormat="1" x14ac:dyDescent="0.3">
      <c r="A16" s="1187" t="s">
        <v>33</v>
      </c>
      <c r="B16" s="1182">
        <v>6099</v>
      </c>
      <c r="C16" s="1183" t="s">
        <v>82</v>
      </c>
      <c r="D16" s="1182">
        <v>68</v>
      </c>
      <c r="E16" s="965" t="s">
        <v>86</v>
      </c>
      <c r="F16" s="965" t="s">
        <v>86</v>
      </c>
      <c r="G16" s="965" t="s">
        <v>86</v>
      </c>
      <c r="H16" s="965" t="s">
        <v>86</v>
      </c>
      <c r="I16" s="1182">
        <v>68</v>
      </c>
      <c r="J16" s="1178">
        <f t="shared" si="0"/>
        <v>1780908</v>
      </c>
      <c r="K16" s="965" t="s">
        <v>86</v>
      </c>
      <c r="L16" s="965" t="s">
        <v>86</v>
      </c>
      <c r="M16" s="965" t="s">
        <v>86</v>
      </c>
      <c r="N16" s="683">
        <f>SUM(14771*15*365)</f>
        <v>80871225</v>
      </c>
      <c r="O16" s="1180" t="s">
        <v>537</v>
      </c>
      <c r="P16" s="965" t="s">
        <v>86</v>
      </c>
      <c r="Q16" s="965" t="s">
        <v>547</v>
      </c>
      <c r="R16" s="1134">
        <v>80871225</v>
      </c>
      <c r="S16" s="965" t="s">
        <v>86</v>
      </c>
      <c r="T16" s="965" t="s">
        <v>86</v>
      </c>
      <c r="U16" s="965" t="s">
        <v>86</v>
      </c>
      <c r="V16" s="965" t="s">
        <v>86</v>
      </c>
    </row>
    <row r="17" spans="1:23" s="1167" customFormat="1" x14ac:dyDescent="0.3">
      <c r="A17" s="1187" t="s">
        <v>34</v>
      </c>
      <c r="B17" s="1182">
        <v>14304</v>
      </c>
      <c r="C17" s="1183" t="s">
        <v>82</v>
      </c>
      <c r="D17" s="1182">
        <v>531</v>
      </c>
      <c r="E17" s="965" t="s">
        <v>86</v>
      </c>
      <c r="F17" s="965" t="s">
        <v>86</v>
      </c>
      <c r="G17" s="965" t="s">
        <v>86</v>
      </c>
      <c r="H17" s="965" t="s">
        <v>86</v>
      </c>
      <c r="I17" s="1182">
        <v>531</v>
      </c>
      <c r="J17" s="1178">
        <f t="shared" si="0"/>
        <v>4176768</v>
      </c>
      <c r="K17" s="965" t="s">
        <v>86</v>
      </c>
      <c r="L17" s="965" t="s">
        <v>86</v>
      </c>
      <c r="M17" s="965" t="s">
        <v>86</v>
      </c>
      <c r="N17" s="683">
        <f>SUM(75682*15*365)</f>
        <v>414358950</v>
      </c>
      <c r="O17" s="1180" t="s">
        <v>537</v>
      </c>
      <c r="P17" s="965" t="s">
        <v>86</v>
      </c>
      <c r="Q17" s="965" t="s">
        <v>547</v>
      </c>
      <c r="R17" s="1134">
        <v>414358950</v>
      </c>
      <c r="S17" s="965" t="s">
        <v>86</v>
      </c>
      <c r="T17" s="965" t="s">
        <v>86</v>
      </c>
      <c r="U17" s="965" t="s">
        <v>86</v>
      </c>
      <c r="V17" s="965" t="s">
        <v>86</v>
      </c>
    </row>
    <row r="18" spans="1:23" s="1167" customFormat="1" x14ac:dyDescent="0.3">
      <c r="A18" s="1187" t="s">
        <v>35</v>
      </c>
      <c r="B18" s="1182">
        <v>2507</v>
      </c>
      <c r="C18" s="1183" t="s">
        <v>82</v>
      </c>
      <c r="D18" s="1182">
        <v>767</v>
      </c>
      <c r="E18" s="965" t="s">
        <v>86</v>
      </c>
      <c r="F18" s="965" t="s">
        <v>86</v>
      </c>
      <c r="G18" s="965" t="s">
        <v>86</v>
      </c>
      <c r="H18" s="965" t="s">
        <v>86</v>
      </c>
      <c r="I18" s="1182">
        <v>767</v>
      </c>
      <c r="J18" s="1178">
        <f t="shared" si="0"/>
        <v>732044</v>
      </c>
      <c r="K18" s="965" t="s">
        <v>86</v>
      </c>
      <c r="L18" s="965" t="s">
        <v>86</v>
      </c>
      <c r="M18" s="965" t="s">
        <v>86</v>
      </c>
      <c r="N18" s="683">
        <f>SUM(124463*15*365)</f>
        <v>681434925</v>
      </c>
      <c r="O18" s="1180" t="s">
        <v>537</v>
      </c>
      <c r="P18" s="965" t="s">
        <v>86</v>
      </c>
      <c r="Q18" s="965" t="s">
        <v>547</v>
      </c>
      <c r="R18" s="1135">
        <v>681434925</v>
      </c>
      <c r="S18" s="965" t="s">
        <v>86</v>
      </c>
      <c r="T18" s="965" t="s">
        <v>86</v>
      </c>
      <c r="U18" s="965" t="s">
        <v>86</v>
      </c>
      <c r="V18" s="965" t="s">
        <v>86</v>
      </c>
    </row>
    <row r="19" spans="1:23" s="1167" customFormat="1" x14ac:dyDescent="0.3">
      <c r="A19" s="1187" t="s">
        <v>36</v>
      </c>
      <c r="B19" s="1182">
        <v>26621</v>
      </c>
      <c r="C19" s="1183" t="s">
        <v>82</v>
      </c>
      <c r="D19" s="1182">
        <v>749</v>
      </c>
      <c r="E19" s="965" t="s">
        <v>86</v>
      </c>
      <c r="F19" s="965" t="s">
        <v>86</v>
      </c>
      <c r="G19" s="965" t="s">
        <v>86</v>
      </c>
      <c r="H19" s="965" t="s">
        <v>86</v>
      </c>
      <c r="I19" s="1182">
        <v>749</v>
      </c>
      <c r="J19" s="1178">
        <f t="shared" si="0"/>
        <v>7773332</v>
      </c>
      <c r="K19" s="965" t="s">
        <v>86</v>
      </c>
      <c r="L19" s="965" t="s">
        <v>86</v>
      </c>
      <c r="M19" s="965" t="s">
        <v>86</v>
      </c>
      <c r="N19" s="683">
        <f>SUM(405876*15*365)</f>
        <v>2222171100</v>
      </c>
      <c r="O19" s="1180" t="s">
        <v>537</v>
      </c>
      <c r="P19" s="965" t="s">
        <v>86</v>
      </c>
      <c r="Q19" s="965" t="s">
        <v>547</v>
      </c>
      <c r="R19" s="1135">
        <v>2222171100</v>
      </c>
      <c r="S19" s="965" t="s">
        <v>86</v>
      </c>
      <c r="T19" s="965" t="s">
        <v>86</v>
      </c>
      <c r="U19" s="965" t="s">
        <v>86</v>
      </c>
      <c r="V19" s="965" t="s">
        <v>86</v>
      </c>
    </row>
    <row r="20" spans="1:23" s="1167" customFormat="1" ht="24" customHeight="1" x14ac:dyDescent="0.3">
      <c r="A20" s="1187" t="s">
        <v>37</v>
      </c>
      <c r="B20" s="1182">
        <v>649</v>
      </c>
      <c r="C20" s="1183" t="s">
        <v>82</v>
      </c>
      <c r="D20" s="1182">
        <v>23</v>
      </c>
      <c r="E20" s="965" t="s">
        <v>86</v>
      </c>
      <c r="F20" s="965" t="s">
        <v>86</v>
      </c>
      <c r="G20" s="965" t="s">
        <v>86</v>
      </c>
      <c r="H20" s="965" t="s">
        <v>86</v>
      </c>
      <c r="I20" s="1182">
        <v>23</v>
      </c>
      <c r="J20" s="1178">
        <f t="shared" si="0"/>
        <v>189508</v>
      </c>
      <c r="K20" s="965" t="s">
        <v>86</v>
      </c>
      <c r="L20" s="965" t="s">
        <v>86</v>
      </c>
      <c r="M20" s="965" t="s">
        <v>86</v>
      </c>
      <c r="N20" s="683">
        <f>SUM(23001*15*365)</f>
        <v>125930475</v>
      </c>
      <c r="O20" s="1180" t="s">
        <v>537</v>
      </c>
      <c r="P20" s="965" t="s">
        <v>86</v>
      </c>
      <c r="Q20" s="965" t="s">
        <v>547</v>
      </c>
      <c r="R20" s="1134">
        <v>125930475</v>
      </c>
      <c r="S20" s="965" t="s">
        <v>86</v>
      </c>
      <c r="T20" s="965" t="s">
        <v>86</v>
      </c>
      <c r="U20" s="965" t="s">
        <v>86</v>
      </c>
      <c r="V20" s="965" t="s">
        <v>86</v>
      </c>
    </row>
    <row r="21" spans="1:23" s="1167" customFormat="1" x14ac:dyDescent="0.3">
      <c r="A21" s="1187" t="s">
        <v>38</v>
      </c>
      <c r="B21" s="1182">
        <v>5242</v>
      </c>
      <c r="C21" s="1183" t="s">
        <v>82</v>
      </c>
      <c r="D21" s="1182">
        <v>774</v>
      </c>
      <c r="E21" s="965" t="s">
        <v>86</v>
      </c>
      <c r="F21" s="965" t="s">
        <v>86</v>
      </c>
      <c r="G21" s="965" t="s">
        <v>86</v>
      </c>
      <c r="H21" s="965" t="s">
        <v>86</v>
      </c>
      <c r="I21" s="1182">
        <v>774</v>
      </c>
      <c r="J21" s="1178">
        <f t="shared" si="0"/>
        <v>1530664</v>
      </c>
      <c r="K21" s="965" t="s">
        <v>86</v>
      </c>
      <c r="L21" s="965" t="s">
        <v>86</v>
      </c>
      <c r="M21" s="965" t="s">
        <v>86</v>
      </c>
      <c r="N21" s="683">
        <f>SUM(33812*15*365)</f>
        <v>185120700</v>
      </c>
      <c r="O21" s="1180" t="s">
        <v>537</v>
      </c>
      <c r="P21" s="965" t="s">
        <v>86</v>
      </c>
      <c r="Q21" s="965" t="s">
        <v>547</v>
      </c>
      <c r="R21" s="1342">
        <v>185120700</v>
      </c>
      <c r="S21" s="965" t="s">
        <v>86</v>
      </c>
      <c r="T21" s="965" t="s">
        <v>86</v>
      </c>
      <c r="U21" s="965" t="s">
        <v>86</v>
      </c>
      <c r="V21" s="965" t="s">
        <v>86</v>
      </c>
    </row>
    <row r="22" spans="1:23" s="1167" customFormat="1" x14ac:dyDescent="0.3">
      <c r="A22" s="1187" t="s">
        <v>39</v>
      </c>
      <c r="B22" s="1182">
        <v>4387</v>
      </c>
      <c r="C22" s="1183" t="s">
        <v>82</v>
      </c>
      <c r="D22" s="1182">
        <v>311</v>
      </c>
      <c r="E22" s="1188">
        <v>6</v>
      </c>
      <c r="F22" s="1009">
        <v>53</v>
      </c>
      <c r="G22" s="965" t="s">
        <v>86</v>
      </c>
      <c r="H22" s="965" t="s">
        <v>86</v>
      </c>
      <c r="I22" s="1182">
        <v>311</v>
      </c>
      <c r="J22" s="1178">
        <f t="shared" si="0"/>
        <v>1281004</v>
      </c>
      <c r="K22" s="965" t="s">
        <v>86</v>
      </c>
      <c r="L22" s="965" t="s">
        <v>86</v>
      </c>
      <c r="M22" s="965" t="s">
        <v>86</v>
      </c>
      <c r="N22" s="683">
        <f t="shared" ref="N22" si="1">SUM(124463*15*365)</f>
        <v>681434925</v>
      </c>
      <c r="O22" s="1180" t="s">
        <v>537</v>
      </c>
      <c r="P22" s="965" t="s">
        <v>86</v>
      </c>
      <c r="Q22" s="965" t="s">
        <v>547</v>
      </c>
      <c r="R22" s="1342">
        <v>681434925</v>
      </c>
      <c r="S22" s="965" t="s">
        <v>86</v>
      </c>
      <c r="T22" s="965" t="s">
        <v>86</v>
      </c>
      <c r="U22" s="965" t="s">
        <v>86</v>
      </c>
      <c r="V22" s="965" t="s">
        <v>86</v>
      </c>
    </row>
    <row r="23" spans="1:23" s="1167" customFormat="1" x14ac:dyDescent="0.3">
      <c r="A23" s="1187" t="s">
        <v>44</v>
      </c>
      <c r="B23" s="1182">
        <v>56203</v>
      </c>
      <c r="C23" s="1183" t="s">
        <v>82</v>
      </c>
      <c r="D23" s="1182">
        <v>877</v>
      </c>
      <c r="E23" s="965" t="s">
        <v>86</v>
      </c>
      <c r="F23" s="965" t="s">
        <v>86</v>
      </c>
      <c r="G23" s="965" t="s">
        <v>86</v>
      </c>
      <c r="H23" s="965" t="s">
        <v>86</v>
      </c>
      <c r="I23" s="1182">
        <v>877</v>
      </c>
      <c r="J23" s="1178">
        <f t="shared" si="0"/>
        <v>16411276</v>
      </c>
      <c r="K23" s="965" t="s">
        <v>86</v>
      </c>
      <c r="L23" s="965" t="s">
        <v>86</v>
      </c>
      <c r="M23" s="965" t="s">
        <v>86</v>
      </c>
      <c r="N23" s="683">
        <f>SUM(83786*15*365)</f>
        <v>458728350</v>
      </c>
      <c r="O23" s="1180" t="s">
        <v>537</v>
      </c>
      <c r="P23" s="965" t="s">
        <v>86</v>
      </c>
      <c r="Q23" s="965" t="s">
        <v>547</v>
      </c>
      <c r="R23" s="1342">
        <v>458728350</v>
      </c>
      <c r="S23" s="965" t="s">
        <v>86</v>
      </c>
      <c r="T23" s="965" t="s">
        <v>86</v>
      </c>
      <c r="U23" s="965" t="s">
        <v>86</v>
      </c>
      <c r="V23" s="965" t="s">
        <v>86</v>
      </c>
    </row>
    <row r="24" spans="1:23" s="1167" customFormat="1" x14ac:dyDescent="0.3">
      <c r="A24" s="1189" t="s">
        <v>40</v>
      </c>
      <c r="B24" s="1190">
        <v>2580</v>
      </c>
      <c r="C24" s="1191" t="s">
        <v>82</v>
      </c>
      <c r="D24" s="1190">
        <v>129</v>
      </c>
      <c r="E24" s="1192" t="s">
        <v>86</v>
      </c>
      <c r="F24" s="1192" t="s">
        <v>86</v>
      </c>
      <c r="G24" s="1192" t="s">
        <v>86</v>
      </c>
      <c r="H24" s="1192" t="s">
        <v>86</v>
      </c>
      <c r="I24" s="1190">
        <v>129</v>
      </c>
      <c r="J24" s="1193">
        <f t="shared" si="0"/>
        <v>753360</v>
      </c>
      <c r="K24" s="1192" t="s">
        <v>86</v>
      </c>
      <c r="L24" s="1192" t="s">
        <v>86</v>
      </c>
      <c r="M24" s="1192" t="s">
        <v>86</v>
      </c>
      <c r="N24" s="360">
        <f>SUM(27187*15*365)</f>
        <v>148848825</v>
      </c>
      <c r="O24" s="1194" t="s">
        <v>537</v>
      </c>
      <c r="P24" s="1192" t="s">
        <v>86</v>
      </c>
      <c r="Q24" s="1192" t="s">
        <v>547</v>
      </c>
      <c r="R24" s="1343">
        <v>148848825</v>
      </c>
      <c r="S24" s="1192" t="s">
        <v>86</v>
      </c>
      <c r="T24" s="1192" t="s">
        <v>86</v>
      </c>
      <c r="U24" s="1192" t="s">
        <v>86</v>
      </c>
      <c r="V24" s="1192" t="s">
        <v>86</v>
      </c>
    </row>
    <row r="25" spans="1:23" s="1167" customFormat="1" x14ac:dyDescent="0.3">
      <c r="A25" s="1042" t="s">
        <v>41</v>
      </c>
      <c r="B25" s="1195">
        <f>SUM(B9:B24)</f>
        <v>346973</v>
      </c>
      <c r="C25" s="1196"/>
      <c r="D25" s="1096">
        <f>SUM(D9:D24)</f>
        <v>9151</v>
      </c>
      <c r="E25" s="1197">
        <f>SUM(E9:E24)</f>
        <v>8</v>
      </c>
      <c r="F25" s="1197">
        <f>SUM(F9:F24)</f>
        <v>110</v>
      </c>
      <c r="G25" s="1197"/>
      <c r="H25" s="1198" t="s">
        <v>86</v>
      </c>
      <c r="I25" s="1096">
        <f>SUM(I9:I24)</f>
        <v>9151</v>
      </c>
      <c r="J25" s="1199">
        <f t="shared" si="0"/>
        <v>101316116</v>
      </c>
      <c r="K25" s="1198" t="s">
        <v>86</v>
      </c>
      <c r="L25" s="1198" t="s">
        <v>86</v>
      </c>
      <c r="M25" s="1198" t="s">
        <v>86</v>
      </c>
      <c r="N25" s="1197">
        <f>SUM(N9:N24)</f>
        <v>13808765775</v>
      </c>
      <c r="O25" s="1200" t="s">
        <v>537</v>
      </c>
      <c r="P25" s="1198" t="s">
        <v>86</v>
      </c>
      <c r="Q25" s="1201"/>
      <c r="R25" s="1344">
        <v>13808765775</v>
      </c>
      <c r="S25" s="1198" t="s">
        <v>86</v>
      </c>
      <c r="T25" s="1198" t="s">
        <v>86</v>
      </c>
      <c r="U25" s="1198" t="s">
        <v>86</v>
      </c>
      <c r="V25" s="1198" t="s">
        <v>86</v>
      </c>
    </row>
    <row r="26" spans="1:23" s="1167" customFormat="1" x14ac:dyDescent="0.3">
      <c r="A26" s="1052" t="s">
        <v>543</v>
      </c>
      <c r="B26" s="1052"/>
      <c r="C26" s="1052"/>
      <c r="D26" s="1053"/>
      <c r="E26" s="1054"/>
      <c r="F26" s="1054"/>
      <c r="G26" s="1054"/>
      <c r="H26" s="1054"/>
      <c r="I26" s="1054"/>
      <c r="J26" s="1054"/>
      <c r="K26" s="1054"/>
      <c r="L26" s="1054"/>
      <c r="M26" s="1054"/>
      <c r="N26" s="1054"/>
      <c r="O26" s="1053"/>
      <c r="P26" s="1054"/>
      <c r="Q26" s="1055"/>
      <c r="R26" s="1202"/>
      <c r="S26" s="1053"/>
      <c r="T26" s="1053"/>
      <c r="U26" s="1059"/>
      <c r="V26" s="1203"/>
    </row>
    <row r="27" spans="1:23" s="1167" customFormat="1" x14ac:dyDescent="0.3">
      <c r="A27" s="1052" t="s">
        <v>544</v>
      </c>
      <c r="B27" s="1052"/>
      <c r="C27" s="1052"/>
      <c r="D27" s="1052"/>
      <c r="E27" s="1053"/>
      <c r="F27" s="1054"/>
      <c r="G27" s="1054"/>
      <c r="H27" s="1054"/>
      <c r="I27" s="1054"/>
      <c r="J27" s="1054"/>
      <c r="K27" s="1054"/>
      <c r="L27" s="1054"/>
      <c r="M27" s="1054"/>
      <c r="N27" s="1054"/>
      <c r="O27" s="1054"/>
      <c r="P27" s="1053"/>
      <c r="Q27" s="1054"/>
      <c r="R27" s="1055"/>
      <c r="S27" s="1202"/>
      <c r="T27" s="1053"/>
      <c r="U27" s="1053"/>
      <c r="V27" s="1059"/>
      <c r="W27" s="1203"/>
    </row>
    <row r="28" spans="1:23" s="1167" customFormat="1" x14ac:dyDescent="0.3">
      <c r="A28" s="1526" t="s">
        <v>77</v>
      </c>
      <c r="B28" s="1526"/>
      <c r="C28" s="1526"/>
      <c r="D28" s="1526"/>
      <c r="E28" s="1526"/>
      <c r="F28" s="1526"/>
      <c r="G28" s="1526"/>
      <c r="H28" s="1526"/>
      <c r="I28" s="1526"/>
      <c r="J28" s="1526"/>
      <c r="K28" s="1526"/>
      <c r="L28" s="1526"/>
      <c r="M28" s="1526"/>
      <c r="N28" s="1526"/>
      <c r="O28" s="1526"/>
      <c r="P28" s="1526"/>
      <c r="Q28" s="1526"/>
      <c r="R28" s="1526"/>
      <c r="S28" s="1526"/>
      <c r="T28" s="1526"/>
      <c r="U28" s="1526"/>
      <c r="V28" s="1526"/>
      <c r="W28" s="1526"/>
    </row>
    <row r="29" spans="1:23" s="1167" customFormat="1" x14ac:dyDescent="0.3">
      <c r="A29" s="1526" t="s">
        <v>75</v>
      </c>
      <c r="B29" s="1526"/>
      <c r="C29" s="1526"/>
      <c r="D29" s="1526"/>
      <c r="E29" s="1526"/>
      <c r="F29" s="1526"/>
      <c r="G29" s="1526"/>
      <c r="H29" s="1526"/>
      <c r="I29" s="1526"/>
      <c r="J29" s="1526"/>
      <c r="K29" s="1526"/>
      <c r="L29" s="1526"/>
      <c r="M29" s="1526"/>
      <c r="N29" s="1526"/>
      <c r="O29" s="1526"/>
      <c r="P29" s="1526"/>
      <c r="Q29" s="1526"/>
      <c r="R29" s="1526"/>
      <c r="S29" s="1526"/>
      <c r="T29" s="1526"/>
      <c r="U29" s="1526"/>
      <c r="V29" s="1526"/>
      <c r="W29" s="1526"/>
    </row>
    <row r="30" spans="1:23" s="1167" customFormat="1" x14ac:dyDescent="0.2">
      <c r="D30" s="1204"/>
      <c r="E30" s="1204"/>
      <c r="F30" s="1204"/>
      <c r="G30" s="1204"/>
      <c r="H30" s="1204"/>
      <c r="I30" s="1204"/>
      <c r="J30" s="1204"/>
      <c r="K30" s="1205"/>
      <c r="L30" s="1205"/>
      <c r="M30" s="1205"/>
    </row>
    <row r="31" spans="1:23" s="1167" customFormat="1" x14ac:dyDescent="0.2">
      <c r="D31" s="1204"/>
      <c r="E31" s="1204"/>
      <c r="F31" s="1204"/>
      <c r="G31" s="1204"/>
      <c r="H31" s="1204"/>
      <c r="I31" s="1204"/>
      <c r="J31" s="1204"/>
      <c r="K31" s="1205"/>
      <c r="L31" s="1205"/>
      <c r="M31" s="1205"/>
    </row>
    <row r="32" spans="1:23" s="1167" customFormat="1" x14ac:dyDescent="0.2">
      <c r="D32" s="1204"/>
      <c r="E32" s="1204"/>
      <c r="F32" s="1204"/>
      <c r="G32" s="1204"/>
      <c r="H32" s="1204"/>
      <c r="I32" s="1204"/>
      <c r="J32" s="1204"/>
      <c r="K32" s="1205"/>
      <c r="L32" s="1205"/>
      <c r="M32" s="1205"/>
    </row>
    <row r="33" spans="11:22" s="1167" customFormat="1" x14ac:dyDescent="0.2">
      <c r="K33" s="1205"/>
      <c r="L33" s="1205"/>
      <c r="M33" s="1205"/>
      <c r="V33" s="1206"/>
    </row>
    <row r="34" spans="11:22" s="1167" customFormat="1" x14ac:dyDescent="0.2">
      <c r="K34" s="1205"/>
      <c r="L34" s="1205"/>
      <c r="M34" s="1205"/>
      <c r="V34" s="1206"/>
    </row>
    <row r="35" spans="11:22" s="1167" customFormat="1" x14ac:dyDescent="0.2">
      <c r="K35" s="1205"/>
      <c r="L35" s="1205"/>
      <c r="M35" s="1205"/>
      <c r="V35" s="1206"/>
    </row>
    <row r="36" spans="11:22" s="1167" customFormat="1" x14ac:dyDescent="0.2">
      <c r="K36" s="1205"/>
      <c r="L36" s="1205"/>
      <c r="M36" s="1205"/>
    </row>
    <row r="37" spans="11:22" s="1167" customFormat="1" x14ac:dyDescent="0.2">
      <c r="K37" s="1205"/>
      <c r="L37" s="1205"/>
      <c r="M37" s="1205"/>
    </row>
    <row r="38" spans="11:22" s="1167" customFormat="1" x14ac:dyDescent="0.2">
      <c r="K38" s="1205"/>
      <c r="L38" s="1205"/>
      <c r="M38" s="1205"/>
    </row>
    <row r="39" spans="11:22" s="1167" customFormat="1" x14ac:dyDescent="0.2">
      <c r="K39" s="1205"/>
      <c r="L39" s="1205"/>
      <c r="M39" s="1205"/>
    </row>
    <row r="40" spans="11:22" s="1167" customFormat="1" x14ac:dyDescent="0.2">
      <c r="K40" s="1205"/>
      <c r="L40" s="1205"/>
      <c r="M40" s="1205"/>
    </row>
    <row r="41" spans="11:22" s="1167" customFormat="1" x14ac:dyDescent="0.2">
      <c r="K41" s="1205"/>
      <c r="L41" s="1205"/>
      <c r="M41" s="1205"/>
    </row>
    <row r="42" spans="11:22" s="1167" customFormat="1" x14ac:dyDescent="0.2">
      <c r="K42" s="1205"/>
      <c r="L42" s="1205"/>
      <c r="M42" s="1205"/>
    </row>
    <row r="43" spans="11:22" s="1167" customFormat="1" x14ac:dyDescent="0.2">
      <c r="K43" s="1205"/>
      <c r="L43" s="1205"/>
      <c r="M43" s="1205"/>
    </row>
    <row r="44" spans="11:22" s="1167" customFormat="1" x14ac:dyDescent="0.2">
      <c r="K44" s="1205"/>
      <c r="L44" s="1205"/>
      <c r="M44" s="1205"/>
    </row>
    <row r="45" spans="11:22" s="1167" customFormat="1" x14ac:dyDescent="0.2">
      <c r="K45" s="1205"/>
      <c r="L45" s="1205"/>
      <c r="M45" s="1205"/>
    </row>
    <row r="46" spans="11:22" s="1167" customFormat="1" x14ac:dyDescent="0.2">
      <c r="K46" s="1205"/>
      <c r="L46" s="1205"/>
      <c r="M46" s="1205"/>
    </row>
    <row r="47" spans="11:22" s="1167" customFormat="1" x14ac:dyDescent="0.2">
      <c r="K47" s="1205"/>
      <c r="L47" s="1205"/>
      <c r="M47" s="1205"/>
    </row>
    <row r="48" spans="11:22" s="1167" customFormat="1" x14ac:dyDescent="0.2">
      <c r="K48" s="1205"/>
      <c r="L48" s="1205"/>
      <c r="M48" s="1205"/>
    </row>
    <row r="49" spans="11:13" s="1167" customFormat="1" x14ac:dyDescent="0.2">
      <c r="K49" s="1205"/>
      <c r="L49" s="1205"/>
      <c r="M49" s="1205"/>
    </row>
    <row r="50" spans="11:13" s="1167" customFormat="1" x14ac:dyDescent="0.2">
      <c r="K50" s="1205"/>
      <c r="L50" s="1205"/>
      <c r="M50" s="1205"/>
    </row>
    <row r="51" spans="11:13" s="1167" customFormat="1" x14ac:dyDescent="0.2">
      <c r="K51" s="1205"/>
      <c r="L51" s="1205"/>
      <c r="M51" s="1205"/>
    </row>
    <row r="52" spans="11:13" s="1167" customFormat="1" x14ac:dyDescent="0.2">
      <c r="K52" s="1205"/>
      <c r="L52" s="1205"/>
      <c r="M52" s="1205"/>
    </row>
    <row r="53" spans="11:13" s="1167" customFormat="1" x14ac:dyDescent="0.2">
      <c r="K53" s="1205"/>
      <c r="L53" s="1205"/>
      <c r="M53" s="1205"/>
    </row>
    <row r="54" spans="11:13" s="1167" customFormat="1" x14ac:dyDescent="0.2">
      <c r="K54" s="1205"/>
      <c r="L54" s="1205"/>
      <c r="M54" s="1205"/>
    </row>
    <row r="55" spans="11:13" s="1167" customFormat="1" x14ac:dyDescent="0.2">
      <c r="K55" s="1205"/>
      <c r="L55" s="1205"/>
      <c r="M55" s="1205"/>
    </row>
    <row r="56" spans="11:13" s="1167" customFormat="1" x14ac:dyDescent="0.2">
      <c r="K56" s="1205"/>
      <c r="L56" s="1205"/>
      <c r="M56" s="1205"/>
    </row>
    <row r="57" spans="11:13" s="1167" customFormat="1" x14ac:dyDescent="0.2">
      <c r="K57" s="1205"/>
      <c r="L57" s="1205"/>
      <c r="M57" s="1205"/>
    </row>
    <row r="58" spans="11:13" s="1167" customFormat="1" x14ac:dyDescent="0.2">
      <c r="K58" s="1205"/>
      <c r="L58" s="1205"/>
      <c r="M58" s="1205"/>
    </row>
    <row r="59" spans="11:13" s="1167" customFormat="1" x14ac:dyDescent="0.2">
      <c r="K59" s="1205"/>
      <c r="L59" s="1205"/>
      <c r="M59" s="1205"/>
    </row>
    <row r="60" spans="11:13" s="1167" customFormat="1" x14ac:dyDescent="0.2">
      <c r="K60" s="1205"/>
      <c r="L60" s="1205"/>
      <c r="M60" s="1205"/>
    </row>
    <row r="61" spans="11:13" s="1167" customFormat="1" x14ac:dyDescent="0.2">
      <c r="K61" s="1205"/>
      <c r="L61" s="1205"/>
      <c r="M61" s="1205"/>
    </row>
    <row r="62" spans="11:13" s="1167" customFormat="1" x14ac:dyDescent="0.2">
      <c r="K62" s="1205"/>
      <c r="L62" s="1205"/>
      <c r="M62" s="1205"/>
    </row>
    <row r="63" spans="11:13" s="1167" customFormat="1" x14ac:dyDescent="0.2">
      <c r="K63" s="1205"/>
      <c r="L63" s="1205"/>
      <c r="M63" s="1205"/>
    </row>
    <row r="64" spans="11:13" s="1167" customFormat="1" x14ac:dyDescent="0.2">
      <c r="K64" s="1205"/>
      <c r="L64" s="1205"/>
      <c r="M64" s="1205"/>
    </row>
    <row r="65" spans="11:13" s="1167" customFormat="1" x14ac:dyDescent="0.2">
      <c r="K65" s="1205"/>
      <c r="L65" s="1205"/>
      <c r="M65" s="1205"/>
    </row>
    <row r="66" spans="11:13" s="1167" customFormat="1" x14ac:dyDescent="0.2">
      <c r="K66" s="1205"/>
      <c r="L66" s="1205"/>
      <c r="M66" s="1205"/>
    </row>
    <row r="67" spans="11:13" s="1167" customFormat="1" x14ac:dyDescent="0.2">
      <c r="K67" s="1205"/>
      <c r="L67" s="1205"/>
      <c r="M67" s="1205"/>
    </row>
    <row r="68" spans="11:13" s="1167" customFormat="1" x14ac:dyDescent="0.2">
      <c r="K68" s="1205"/>
      <c r="L68" s="1205"/>
      <c r="M68" s="1205"/>
    </row>
    <row r="69" spans="11:13" s="1167" customFormat="1" x14ac:dyDescent="0.2">
      <c r="K69" s="1205"/>
      <c r="L69" s="1205"/>
      <c r="M69" s="1205"/>
    </row>
    <row r="70" spans="11:13" s="1167" customFormat="1" x14ac:dyDescent="0.2">
      <c r="K70" s="1205"/>
      <c r="L70" s="1205"/>
      <c r="M70" s="1205"/>
    </row>
    <row r="71" spans="11:13" s="1167" customFormat="1" x14ac:dyDescent="0.2">
      <c r="K71" s="1205"/>
      <c r="L71" s="1205"/>
      <c r="M71" s="1205"/>
    </row>
    <row r="72" spans="11:13" s="1167" customFormat="1" x14ac:dyDescent="0.2">
      <c r="K72" s="1205"/>
      <c r="L72" s="1205"/>
      <c r="M72" s="1205"/>
    </row>
    <row r="73" spans="11:13" s="1167" customFormat="1" x14ac:dyDescent="0.2">
      <c r="K73" s="1205"/>
      <c r="L73" s="1205"/>
      <c r="M73" s="1205"/>
    </row>
    <row r="74" spans="11:13" x14ac:dyDescent="0.3">
      <c r="K74" s="1207"/>
      <c r="L74" s="1207"/>
      <c r="M74" s="1207"/>
    </row>
    <row r="75" spans="11:13" x14ac:dyDescent="0.3">
      <c r="K75" s="1207"/>
      <c r="L75" s="1207"/>
      <c r="M75" s="1207"/>
    </row>
    <row r="76" spans="11:13" x14ac:dyDescent="0.3">
      <c r="K76" s="1207"/>
      <c r="L76" s="1207"/>
      <c r="M76" s="1207"/>
    </row>
    <row r="77" spans="11:13" x14ac:dyDescent="0.3">
      <c r="K77" s="1207"/>
      <c r="L77" s="1207"/>
      <c r="M77" s="1207"/>
    </row>
    <row r="78" spans="11:13" x14ac:dyDescent="0.3">
      <c r="K78" s="1207"/>
      <c r="L78" s="1207"/>
      <c r="M78" s="1207"/>
    </row>
  </sheetData>
  <mergeCells count="32">
    <mergeCell ref="A28:W28"/>
    <mergeCell ref="M5:M7"/>
    <mergeCell ref="A29:W29"/>
    <mergeCell ref="E6:E7"/>
    <mergeCell ref="F6:F7"/>
    <mergeCell ref="G6:G7"/>
    <mergeCell ref="H6:H7"/>
    <mergeCell ref="I6:I7"/>
    <mergeCell ref="J6:J7"/>
    <mergeCell ref="O4:O7"/>
    <mergeCell ref="P4:P7"/>
    <mergeCell ref="Q4:R5"/>
    <mergeCell ref="S4:T5"/>
    <mergeCell ref="E5:F5"/>
    <mergeCell ref="G5:H5"/>
    <mergeCell ref="I5:J5"/>
    <mergeCell ref="K5:K7"/>
    <mergeCell ref="L5:L7"/>
    <mergeCell ref="A1:V1"/>
    <mergeCell ref="A3:A7"/>
    <mergeCell ref="B3:B6"/>
    <mergeCell ref="D3:F4"/>
    <mergeCell ref="G3:M4"/>
    <mergeCell ref="N3:O3"/>
    <mergeCell ref="P3:T3"/>
    <mergeCell ref="U3:U7"/>
    <mergeCell ref="V3:V7"/>
    <mergeCell ref="N4:N7"/>
    <mergeCell ref="Q6:Q7"/>
    <mergeCell ref="R6:R7"/>
    <mergeCell ref="S6:S7"/>
    <mergeCell ref="T6:T7"/>
  </mergeCells>
  <printOptions horizontalCentered="1"/>
  <pageMargins left="0.31496062992125984" right="0.31496062992125984" top="0.70866141732283472" bottom="0.35433070866141736" header="0.31496062992125984" footer="0.15748031496062992"/>
  <pageSetup paperSize="9" scale="46" fitToHeight="0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7880A-5161-4093-AE66-7B0B26D9A00F}">
  <sheetPr>
    <tabColor rgb="FFFFC000"/>
    <pageSetUpPr fitToPage="1"/>
  </sheetPr>
  <dimension ref="A1:Y78"/>
  <sheetViews>
    <sheetView view="pageBreakPreview" zoomScale="98" zoomScaleNormal="85" zoomScaleSheetLayoutView="98" zoomScalePageLayoutView="80" workbookViewId="0">
      <pane xSplit="1" ySplit="7" topLeftCell="B8" activePane="bottomRight" state="frozen"/>
      <selection pane="topRight" activeCell="B1" sqref="B1"/>
      <selection pane="bottomLeft" activeCell="A10" sqref="A10"/>
      <selection pane="bottomRight" activeCell="F16" sqref="F16"/>
    </sheetView>
  </sheetViews>
  <sheetFormatPr defaultRowHeight="20.25" x14ac:dyDescent="0.3"/>
  <cols>
    <col min="1" max="1" width="10" style="1052" customWidth="1"/>
    <col min="2" max="3" width="9.5" style="1052" customWidth="1"/>
    <col min="4" max="4" width="9.75" style="1052" customWidth="1"/>
    <col min="5" max="5" width="9" style="1052" customWidth="1"/>
    <col min="6" max="9" width="9.375" style="1052" customWidth="1"/>
    <col min="10" max="10" width="9.375" style="1207" customWidth="1"/>
    <col min="11" max="11" width="9.25" style="1052" customWidth="1"/>
    <col min="12" max="12" width="12.875" style="1052" customWidth="1"/>
    <col min="13" max="13" width="13" style="1052" customWidth="1"/>
    <col min="14" max="14" width="10.25" style="1052" bestFit="1" customWidth="1"/>
    <col min="15" max="15" width="9.375" style="1052" customWidth="1"/>
    <col min="16" max="16" width="10.375" style="1052" customWidth="1"/>
    <col min="17" max="17" width="22.625" style="1052" customWidth="1"/>
    <col min="18" max="18" width="10.75" style="1052" bestFit="1" customWidth="1"/>
    <col min="19" max="19" width="26" style="1052" customWidth="1"/>
    <col min="20" max="20" width="11.25" style="1052" bestFit="1" customWidth="1"/>
    <col min="21" max="21" width="23.375" style="1052" customWidth="1"/>
    <col min="22" max="22" width="23.625" style="1052" customWidth="1"/>
    <col min="23" max="16384" width="9" style="1052"/>
  </cols>
  <sheetData>
    <row r="1" spans="1:25" x14ac:dyDescent="0.3">
      <c r="A1" s="1507" t="s">
        <v>79</v>
      </c>
      <c r="B1" s="1507"/>
      <c r="C1" s="1507"/>
      <c r="D1" s="1507"/>
      <c r="E1" s="1507"/>
      <c r="F1" s="1507"/>
      <c r="G1" s="1507"/>
      <c r="H1" s="1507"/>
      <c r="I1" s="1507"/>
      <c r="J1" s="1507"/>
      <c r="K1" s="1507"/>
      <c r="L1" s="1507"/>
      <c r="M1" s="1507"/>
      <c r="N1" s="1507"/>
      <c r="O1" s="1507"/>
      <c r="P1" s="1507"/>
      <c r="Q1" s="1507"/>
      <c r="R1" s="1507"/>
      <c r="S1" s="1507"/>
      <c r="T1" s="1507"/>
      <c r="U1" s="1507"/>
      <c r="V1" s="1507"/>
      <c r="W1" s="1160"/>
      <c r="X1" s="1160"/>
      <c r="Y1" s="1160"/>
    </row>
    <row r="2" spans="1:25" x14ac:dyDescent="0.3">
      <c r="A2" s="1161" t="s">
        <v>548</v>
      </c>
      <c r="B2" s="1161"/>
      <c r="C2" s="1161"/>
      <c r="D2" s="1161"/>
      <c r="E2" s="1161"/>
      <c r="F2" s="1161"/>
      <c r="G2" s="1161"/>
      <c r="H2" s="1161"/>
      <c r="I2" s="1161"/>
      <c r="K2" s="1161"/>
      <c r="L2" s="1161"/>
      <c r="M2" s="1161"/>
      <c r="N2" s="1161"/>
      <c r="O2" s="1161"/>
      <c r="P2" s="1161"/>
      <c r="Q2" s="1161"/>
      <c r="R2" s="1161"/>
      <c r="S2" s="1161"/>
      <c r="T2" s="1161"/>
      <c r="U2" s="1161"/>
      <c r="V2" s="1161"/>
    </row>
    <row r="3" spans="1:25" ht="18.75" customHeight="1" x14ac:dyDescent="0.3">
      <c r="A3" s="1508" t="s">
        <v>0</v>
      </c>
      <c r="B3" s="1504" t="s">
        <v>530</v>
      </c>
      <c r="C3" s="1162" t="s">
        <v>2</v>
      </c>
      <c r="D3" s="1511" t="s">
        <v>3</v>
      </c>
      <c r="E3" s="1512"/>
      <c r="F3" s="1513"/>
      <c r="G3" s="1517" t="s">
        <v>4</v>
      </c>
      <c r="H3" s="1518"/>
      <c r="I3" s="1518"/>
      <c r="J3" s="1518"/>
      <c r="K3" s="1518"/>
      <c r="L3" s="1518"/>
      <c r="M3" s="1519"/>
      <c r="N3" s="1523" t="s">
        <v>5</v>
      </c>
      <c r="O3" s="1524"/>
      <c r="P3" s="1523" t="s">
        <v>6</v>
      </c>
      <c r="Q3" s="1525"/>
      <c r="R3" s="1525"/>
      <c r="S3" s="1525"/>
      <c r="T3" s="1524"/>
      <c r="U3" s="1501" t="s">
        <v>7</v>
      </c>
      <c r="V3" s="1501" t="s">
        <v>8</v>
      </c>
    </row>
    <row r="4" spans="1:25" s="1165" customFormat="1" ht="21" customHeight="1" x14ac:dyDescent="0.2">
      <c r="A4" s="1509"/>
      <c r="B4" s="1505"/>
      <c r="C4" s="1164" t="s">
        <v>10</v>
      </c>
      <c r="D4" s="1514"/>
      <c r="E4" s="1515"/>
      <c r="F4" s="1516"/>
      <c r="G4" s="1520"/>
      <c r="H4" s="1521"/>
      <c r="I4" s="1521"/>
      <c r="J4" s="1521"/>
      <c r="K4" s="1521"/>
      <c r="L4" s="1521"/>
      <c r="M4" s="1522"/>
      <c r="N4" s="1501" t="s">
        <v>11</v>
      </c>
      <c r="O4" s="1501" t="s">
        <v>549</v>
      </c>
      <c r="P4" s="1501" t="s">
        <v>550</v>
      </c>
      <c r="Q4" s="1517" t="s">
        <v>14</v>
      </c>
      <c r="R4" s="1519"/>
      <c r="S4" s="1517" t="s">
        <v>15</v>
      </c>
      <c r="T4" s="1519"/>
      <c r="U4" s="1502"/>
      <c r="V4" s="1502"/>
    </row>
    <row r="5" spans="1:25" s="1165" customFormat="1" ht="18.75" customHeight="1" x14ac:dyDescent="0.2">
      <c r="A5" s="1509"/>
      <c r="B5" s="1505"/>
      <c r="C5" s="1164" t="s">
        <v>17</v>
      </c>
      <c r="D5" s="1166" t="s">
        <v>18</v>
      </c>
      <c r="E5" s="1527" t="s">
        <v>19</v>
      </c>
      <c r="F5" s="1528"/>
      <c r="G5" s="1527" t="s">
        <v>69</v>
      </c>
      <c r="H5" s="1528"/>
      <c r="I5" s="1527" t="s">
        <v>70</v>
      </c>
      <c r="J5" s="1528"/>
      <c r="K5" s="1501" t="s">
        <v>20</v>
      </c>
      <c r="L5" s="1504" t="s">
        <v>21</v>
      </c>
      <c r="M5" s="1504" t="s">
        <v>533</v>
      </c>
      <c r="N5" s="1502"/>
      <c r="O5" s="1502"/>
      <c r="P5" s="1502"/>
      <c r="Q5" s="1520"/>
      <c r="R5" s="1522"/>
      <c r="S5" s="1520"/>
      <c r="T5" s="1522"/>
      <c r="U5" s="1502"/>
      <c r="V5" s="1502"/>
    </row>
    <row r="6" spans="1:25" s="1167" customFormat="1" ht="18.75" customHeight="1" x14ac:dyDescent="0.2">
      <c r="A6" s="1509"/>
      <c r="B6" s="1505"/>
      <c r="C6" s="1163" t="s">
        <v>24</v>
      </c>
      <c r="D6" s="1166" t="s">
        <v>81</v>
      </c>
      <c r="E6" s="1504" t="s">
        <v>25</v>
      </c>
      <c r="F6" s="1504" t="s">
        <v>68</v>
      </c>
      <c r="G6" s="1504" t="s">
        <v>68</v>
      </c>
      <c r="H6" s="1504" t="s">
        <v>551</v>
      </c>
      <c r="I6" s="1504" t="s">
        <v>68</v>
      </c>
      <c r="J6" s="1529" t="s">
        <v>551</v>
      </c>
      <c r="K6" s="1502"/>
      <c r="L6" s="1505"/>
      <c r="M6" s="1505"/>
      <c r="N6" s="1502"/>
      <c r="O6" s="1502"/>
      <c r="P6" s="1502"/>
      <c r="Q6" s="1504" t="s">
        <v>67</v>
      </c>
      <c r="R6" s="1504" t="s">
        <v>552</v>
      </c>
      <c r="S6" s="1504" t="s">
        <v>67</v>
      </c>
      <c r="T6" s="1504" t="s">
        <v>552</v>
      </c>
      <c r="U6" s="1502"/>
      <c r="V6" s="1502"/>
    </row>
    <row r="7" spans="1:25" s="1167" customFormat="1" ht="55.5" customHeight="1" x14ac:dyDescent="0.2">
      <c r="A7" s="1510"/>
      <c r="B7" s="1168" t="s">
        <v>536</v>
      </c>
      <c r="C7" s="1168"/>
      <c r="D7" s="1169"/>
      <c r="E7" s="1506"/>
      <c r="F7" s="1506"/>
      <c r="G7" s="1506"/>
      <c r="H7" s="1506"/>
      <c r="I7" s="1506"/>
      <c r="J7" s="1530"/>
      <c r="K7" s="1503"/>
      <c r="L7" s="1506"/>
      <c r="M7" s="1506"/>
      <c r="N7" s="1503"/>
      <c r="O7" s="1503"/>
      <c r="P7" s="1503"/>
      <c r="Q7" s="1506"/>
      <c r="R7" s="1506"/>
      <c r="S7" s="1506"/>
      <c r="T7" s="1506"/>
      <c r="U7" s="1503"/>
      <c r="V7" s="1503"/>
    </row>
    <row r="8" spans="1:25" s="1167" customFormat="1" ht="20.25" customHeight="1" x14ac:dyDescent="0.2">
      <c r="A8" s="1170" t="s">
        <v>46</v>
      </c>
      <c r="B8" s="1170" t="s">
        <v>47</v>
      </c>
      <c r="C8" s="1170" t="s">
        <v>48</v>
      </c>
      <c r="D8" s="1170" t="s">
        <v>49</v>
      </c>
      <c r="E8" s="1170" t="s">
        <v>50</v>
      </c>
      <c r="F8" s="1170" t="s">
        <v>51</v>
      </c>
      <c r="G8" s="1170" t="s">
        <v>52</v>
      </c>
      <c r="H8" s="1170" t="s">
        <v>53</v>
      </c>
      <c r="I8" s="1170" t="s">
        <v>54</v>
      </c>
      <c r="J8" s="1208" t="s">
        <v>55</v>
      </c>
      <c r="K8" s="1170" t="s">
        <v>56</v>
      </c>
      <c r="L8" s="1170" t="s">
        <v>57</v>
      </c>
      <c r="M8" s="1170" t="s">
        <v>58</v>
      </c>
      <c r="N8" s="1171" t="s">
        <v>59</v>
      </c>
      <c r="O8" s="1171" t="s">
        <v>60</v>
      </c>
      <c r="P8" s="1171" t="s">
        <v>61</v>
      </c>
      <c r="Q8" s="1171" t="s">
        <v>62</v>
      </c>
      <c r="R8" s="1171" t="s">
        <v>63</v>
      </c>
      <c r="S8" s="1171" t="s">
        <v>64</v>
      </c>
      <c r="T8" s="1171" t="s">
        <v>65</v>
      </c>
      <c r="U8" s="1171" t="s">
        <v>71</v>
      </c>
      <c r="V8" s="1171" t="s">
        <v>72</v>
      </c>
    </row>
    <row r="9" spans="1:25" s="1167" customFormat="1" ht="24" customHeight="1" x14ac:dyDescent="0.3">
      <c r="A9" s="1209" t="s">
        <v>42</v>
      </c>
      <c r="B9" s="1210">
        <v>6299</v>
      </c>
      <c r="C9" s="1211" t="s">
        <v>82</v>
      </c>
      <c r="D9" s="1210">
        <v>969</v>
      </c>
      <c r="E9" s="1212">
        <v>3</v>
      </c>
      <c r="F9" s="1085">
        <v>44</v>
      </c>
      <c r="G9" s="1085">
        <v>5</v>
      </c>
      <c r="H9" s="1085">
        <v>91</v>
      </c>
      <c r="I9" s="1210">
        <v>969</v>
      </c>
      <c r="J9" s="1213">
        <v>452.29999999999995</v>
      </c>
      <c r="K9" s="1214" t="s">
        <v>553</v>
      </c>
      <c r="L9" s="1212">
        <v>5</v>
      </c>
      <c r="M9" s="1009" t="s">
        <v>86</v>
      </c>
      <c r="N9" s="1179">
        <f>SUM(H9+J9)</f>
        <v>543.29999999999995</v>
      </c>
      <c r="O9" s="965" t="s">
        <v>554</v>
      </c>
      <c r="P9" s="1029">
        <v>543.29999999999995</v>
      </c>
      <c r="Q9" s="970" t="s">
        <v>547</v>
      </c>
      <c r="R9" s="1029">
        <v>543.29999999999995</v>
      </c>
      <c r="S9" s="965" t="s">
        <v>86</v>
      </c>
      <c r="T9" s="965" t="s">
        <v>86</v>
      </c>
      <c r="U9" s="1215" t="s">
        <v>555</v>
      </c>
      <c r="V9" s="1216" t="s">
        <v>556</v>
      </c>
    </row>
    <row r="10" spans="1:25" s="1167" customFormat="1" x14ac:dyDescent="0.3">
      <c r="A10" s="1007" t="s">
        <v>43</v>
      </c>
      <c r="B10" s="1210">
        <v>13083</v>
      </c>
      <c r="C10" s="1211" t="s">
        <v>82</v>
      </c>
      <c r="D10" s="1210">
        <v>2063</v>
      </c>
      <c r="E10" s="1009">
        <v>2</v>
      </c>
      <c r="F10" s="1009">
        <v>35</v>
      </c>
      <c r="G10" s="1009"/>
      <c r="H10" s="1009"/>
      <c r="I10" s="1210">
        <v>2063</v>
      </c>
      <c r="J10" s="1213">
        <v>1303.5</v>
      </c>
      <c r="K10" s="683"/>
      <c r="L10" s="1009" t="s">
        <v>86</v>
      </c>
      <c r="M10" s="1009" t="s">
        <v>86</v>
      </c>
      <c r="N10" s="1179">
        <f t="shared" ref="N10:N25" si="0">SUM(H10+J10)</f>
        <v>1303.5</v>
      </c>
      <c r="O10" s="1214" t="s">
        <v>554</v>
      </c>
      <c r="P10" s="683">
        <v>1303.5</v>
      </c>
      <c r="Q10" s="1217" t="s">
        <v>547</v>
      </c>
      <c r="R10" s="683">
        <v>1303.5</v>
      </c>
      <c r="S10" s="965" t="s">
        <v>86</v>
      </c>
      <c r="T10" s="965" t="s">
        <v>86</v>
      </c>
      <c r="U10" s="1218" t="s">
        <v>557</v>
      </c>
      <c r="V10" s="1219" t="s">
        <v>558</v>
      </c>
    </row>
    <row r="11" spans="1:25" s="1167" customFormat="1" x14ac:dyDescent="0.3">
      <c r="A11" s="1209" t="s">
        <v>29</v>
      </c>
      <c r="B11" s="1210">
        <v>16676</v>
      </c>
      <c r="C11" s="1211" t="s">
        <v>82</v>
      </c>
      <c r="D11" s="1210">
        <v>2054</v>
      </c>
      <c r="E11" s="1009">
        <v>12</v>
      </c>
      <c r="F11" s="1009">
        <v>230</v>
      </c>
      <c r="G11" s="1009">
        <v>2</v>
      </c>
      <c r="H11" s="1009">
        <v>15</v>
      </c>
      <c r="I11" s="1210">
        <v>2054</v>
      </c>
      <c r="J11" s="1213">
        <v>218.1</v>
      </c>
      <c r="K11" s="1214" t="s">
        <v>553</v>
      </c>
      <c r="L11" s="683">
        <v>2</v>
      </c>
      <c r="M11" s="1009" t="s">
        <v>86</v>
      </c>
      <c r="N11" s="1179">
        <f t="shared" si="0"/>
        <v>233.1</v>
      </c>
      <c r="O11" s="1214" t="s">
        <v>554</v>
      </c>
      <c r="P11" s="683">
        <v>233.1</v>
      </c>
      <c r="Q11" s="1217" t="s">
        <v>547</v>
      </c>
      <c r="R11" s="683">
        <v>233.1</v>
      </c>
      <c r="S11" s="965" t="s">
        <v>86</v>
      </c>
      <c r="T11" s="965" t="s">
        <v>86</v>
      </c>
      <c r="U11" s="1220" t="s">
        <v>559</v>
      </c>
      <c r="V11" s="1219" t="s">
        <v>560</v>
      </c>
    </row>
    <row r="12" spans="1:25" s="1167" customFormat="1" x14ac:dyDescent="0.3">
      <c r="A12" s="1007" t="s">
        <v>30</v>
      </c>
      <c r="B12" s="1210">
        <v>4780</v>
      </c>
      <c r="C12" s="1211" t="s">
        <v>82</v>
      </c>
      <c r="D12" s="1210">
        <v>1584</v>
      </c>
      <c r="E12" s="1009">
        <v>5</v>
      </c>
      <c r="F12" s="1009">
        <v>94</v>
      </c>
      <c r="G12" s="1009">
        <v>6</v>
      </c>
      <c r="H12" s="1009">
        <v>30</v>
      </c>
      <c r="I12" s="1210">
        <v>1584</v>
      </c>
      <c r="J12" s="1213">
        <v>500.4</v>
      </c>
      <c r="K12" s="1214" t="s">
        <v>553</v>
      </c>
      <c r="L12" s="683">
        <v>6</v>
      </c>
      <c r="M12" s="1009" t="s">
        <v>86</v>
      </c>
      <c r="N12" s="1179">
        <f t="shared" si="0"/>
        <v>530.4</v>
      </c>
      <c r="O12" s="1214" t="s">
        <v>554</v>
      </c>
      <c r="P12" s="683">
        <v>530.4</v>
      </c>
      <c r="Q12" s="1217" t="s">
        <v>547</v>
      </c>
      <c r="R12" s="683">
        <v>530.4</v>
      </c>
      <c r="S12" s="965" t="s">
        <v>86</v>
      </c>
      <c r="T12" s="965" t="s">
        <v>86</v>
      </c>
      <c r="U12" s="1218" t="s">
        <v>561</v>
      </c>
      <c r="V12" s="1219" t="s">
        <v>562</v>
      </c>
    </row>
    <row r="13" spans="1:25" s="1167" customFormat="1" ht="42.75" customHeight="1" x14ac:dyDescent="0.2">
      <c r="A13" s="1221" t="s">
        <v>31</v>
      </c>
      <c r="B13" s="1222">
        <v>13597</v>
      </c>
      <c r="C13" s="1223" t="s">
        <v>82</v>
      </c>
      <c r="D13" s="1222">
        <v>3013</v>
      </c>
      <c r="E13" s="1076">
        <v>9</v>
      </c>
      <c r="F13" s="1076">
        <v>246</v>
      </c>
      <c r="G13" s="1076">
        <v>3</v>
      </c>
      <c r="H13" s="1076">
        <v>322</v>
      </c>
      <c r="I13" s="1222">
        <v>3013</v>
      </c>
      <c r="J13" s="1076">
        <v>1681.4</v>
      </c>
      <c r="K13" s="1224" t="s">
        <v>542</v>
      </c>
      <c r="L13" s="1225">
        <v>3</v>
      </c>
      <c r="M13" s="1009" t="s">
        <v>86</v>
      </c>
      <c r="N13" s="1226">
        <f t="shared" si="0"/>
        <v>2003.4</v>
      </c>
      <c r="O13" s="1227" t="s">
        <v>554</v>
      </c>
      <c r="P13" s="1076">
        <v>2003.4</v>
      </c>
      <c r="Q13" s="1228" t="s">
        <v>547</v>
      </c>
      <c r="R13" s="1076">
        <v>2003.4</v>
      </c>
      <c r="S13" s="1229" t="s">
        <v>86</v>
      </c>
      <c r="T13" s="1229" t="s">
        <v>86</v>
      </c>
      <c r="U13" s="1219" t="s">
        <v>563</v>
      </c>
      <c r="V13" s="1219" t="s">
        <v>564</v>
      </c>
    </row>
    <row r="14" spans="1:25" s="1167" customFormat="1" x14ac:dyDescent="0.3">
      <c r="A14" s="1008" t="s">
        <v>32</v>
      </c>
      <c r="B14" s="1210">
        <v>5103</v>
      </c>
      <c r="C14" s="1211" t="s">
        <v>82</v>
      </c>
      <c r="D14" s="1210">
        <v>1501</v>
      </c>
      <c r="E14" s="1009">
        <v>7</v>
      </c>
      <c r="F14" s="1009">
        <v>129</v>
      </c>
      <c r="G14" s="1009">
        <v>5</v>
      </c>
      <c r="H14" s="1009">
        <v>49</v>
      </c>
      <c r="I14" s="1210">
        <v>1501</v>
      </c>
      <c r="J14" s="1213">
        <v>700.7</v>
      </c>
      <c r="K14" s="1214" t="s">
        <v>553</v>
      </c>
      <c r="L14" s="683">
        <v>5</v>
      </c>
      <c r="M14" s="1009" t="s">
        <v>86</v>
      </c>
      <c r="N14" s="1179">
        <f t="shared" si="0"/>
        <v>749.7</v>
      </c>
      <c r="O14" s="1214" t="s">
        <v>554</v>
      </c>
      <c r="P14" s="1009">
        <v>749.7</v>
      </c>
      <c r="Q14" s="1217" t="s">
        <v>547</v>
      </c>
      <c r="R14" s="1009">
        <v>749.7</v>
      </c>
      <c r="S14" s="965" t="s">
        <v>86</v>
      </c>
      <c r="T14" s="965" t="s">
        <v>86</v>
      </c>
      <c r="U14" s="1219"/>
      <c r="V14" s="1219"/>
    </row>
    <row r="15" spans="1:25" s="1167" customFormat="1" x14ac:dyDescent="0.3">
      <c r="A15" s="1008" t="s">
        <v>28</v>
      </c>
      <c r="B15" s="1210">
        <v>13098</v>
      </c>
      <c r="C15" s="1211" t="s">
        <v>82</v>
      </c>
      <c r="D15" s="1210">
        <v>1754</v>
      </c>
      <c r="E15" s="1009">
        <v>4</v>
      </c>
      <c r="F15" s="1009">
        <v>60</v>
      </c>
      <c r="G15" s="1009">
        <v>6</v>
      </c>
      <c r="H15" s="1009">
        <v>89</v>
      </c>
      <c r="I15" s="1210">
        <v>1754</v>
      </c>
      <c r="J15" s="1213">
        <v>1497.7</v>
      </c>
      <c r="K15" s="1214" t="s">
        <v>553</v>
      </c>
      <c r="L15" s="683">
        <v>6</v>
      </c>
      <c r="M15" s="1009" t="s">
        <v>86</v>
      </c>
      <c r="N15" s="1179">
        <f t="shared" si="0"/>
        <v>1586.7</v>
      </c>
      <c r="O15" s="1214" t="s">
        <v>554</v>
      </c>
      <c r="P15" s="1009">
        <v>1586.7</v>
      </c>
      <c r="Q15" s="1217" t="s">
        <v>547</v>
      </c>
      <c r="R15" s="1009">
        <v>1586.7</v>
      </c>
      <c r="S15" s="965" t="s">
        <v>86</v>
      </c>
      <c r="T15" s="965" t="s">
        <v>86</v>
      </c>
      <c r="U15" s="1214"/>
      <c r="V15" s="1219"/>
    </row>
    <row r="16" spans="1:25" s="1167" customFormat="1" x14ac:dyDescent="0.3">
      <c r="A16" s="1008" t="s">
        <v>33</v>
      </c>
      <c r="B16" s="1210">
        <v>6645</v>
      </c>
      <c r="C16" s="1211" t="s">
        <v>82</v>
      </c>
      <c r="D16" s="1210">
        <v>1171</v>
      </c>
      <c r="E16" s="1009">
        <v>2</v>
      </c>
      <c r="F16" s="1009">
        <v>51</v>
      </c>
      <c r="G16" s="1009">
        <v>4</v>
      </c>
      <c r="H16" s="1009">
        <v>166</v>
      </c>
      <c r="I16" s="1210">
        <v>1171</v>
      </c>
      <c r="J16" s="1213">
        <v>510.79999999999995</v>
      </c>
      <c r="K16" s="1214" t="s">
        <v>553</v>
      </c>
      <c r="L16" s="683">
        <v>4</v>
      </c>
      <c r="M16" s="1009" t="s">
        <v>86</v>
      </c>
      <c r="N16" s="1179">
        <f t="shared" si="0"/>
        <v>676.8</v>
      </c>
      <c r="O16" s="1214" t="s">
        <v>554</v>
      </c>
      <c r="P16" s="683">
        <v>676.8</v>
      </c>
      <c r="Q16" s="1217" t="s">
        <v>547</v>
      </c>
      <c r="R16" s="683">
        <v>676.8</v>
      </c>
      <c r="S16" s="965" t="s">
        <v>86</v>
      </c>
      <c r="T16" s="965" t="s">
        <v>86</v>
      </c>
      <c r="U16" s="1009"/>
      <c r="V16" s="1009"/>
    </row>
    <row r="17" spans="1:23" s="1167" customFormat="1" x14ac:dyDescent="0.3">
      <c r="A17" s="1008" t="s">
        <v>34</v>
      </c>
      <c r="B17" s="1210">
        <v>10063</v>
      </c>
      <c r="C17" s="1211" t="s">
        <v>82</v>
      </c>
      <c r="D17" s="1210">
        <v>2178</v>
      </c>
      <c r="E17" s="1009">
        <v>5</v>
      </c>
      <c r="F17" s="1009">
        <v>90</v>
      </c>
      <c r="G17" s="1009">
        <v>5</v>
      </c>
      <c r="H17" s="1009">
        <v>329</v>
      </c>
      <c r="I17" s="1210">
        <v>2178</v>
      </c>
      <c r="J17" s="1213">
        <v>1061.5</v>
      </c>
      <c r="K17" s="1214" t="s">
        <v>553</v>
      </c>
      <c r="L17" s="683">
        <v>5</v>
      </c>
      <c r="M17" s="1009" t="s">
        <v>86</v>
      </c>
      <c r="N17" s="1179">
        <f t="shared" si="0"/>
        <v>1390.5</v>
      </c>
      <c r="O17" s="1214" t="s">
        <v>554</v>
      </c>
      <c r="P17" s="1009">
        <v>1390.5</v>
      </c>
      <c r="Q17" s="1217" t="s">
        <v>547</v>
      </c>
      <c r="R17" s="1009">
        <v>1390.5</v>
      </c>
      <c r="S17" s="965" t="s">
        <v>86</v>
      </c>
      <c r="T17" s="965" t="s">
        <v>86</v>
      </c>
      <c r="U17" s="1009"/>
      <c r="V17" s="1009"/>
    </row>
    <row r="18" spans="1:23" s="1167" customFormat="1" x14ac:dyDescent="0.3">
      <c r="A18" s="1008" t="s">
        <v>35</v>
      </c>
      <c r="B18" s="1210">
        <v>7766</v>
      </c>
      <c r="C18" s="1211" t="s">
        <v>82</v>
      </c>
      <c r="D18" s="1210">
        <v>1177</v>
      </c>
      <c r="E18" s="1009" t="s">
        <v>86</v>
      </c>
      <c r="F18" s="1009" t="s">
        <v>86</v>
      </c>
      <c r="G18" s="1009">
        <v>4</v>
      </c>
      <c r="H18" s="1009">
        <v>243</v>
      </c>
      <c r="I18" s="1210">
        <v>1177</v>
      </c>
      <c r="J18" s="1213">
        <v>651.29999999999995</v>
      </c>
      <c r="K18" s="1214" t="s">
        <v>553</v>
      </c>
      <c r="L18" s="683">
        <v>4</v>
      </c>
      <c r="M18" s="1009" t="s">
        <v>86</v>
      </c>
      <c r="N18" s="1179">
        <f t="shared" si="0"/>
        <v>894.3</v>
      </c>
      <c r="O18" s="1214" t="s">
        <v>554</v>
      </c>
      <c r="P18" s="683">
        <v>894.3</v>
      </c>
      <c r="Q18" s="1217" t="s">
        <v>547</v>
      </c>
      <c r="R18" s="683">
        <v>894.3</v>
      </c>
      <c r="S18" s="965" t="s">
        <v>86</v>
      </c>
      <c r="T18" s="965" t="s">
        <v>86</v>
      </c>
      <c r="U18" s="1230">
        <v>0</v>
      </c>
      <c r="V18" s="1230"/>
    </row>
    <row r="19" spans="1:23" s="1167" customFormat="1" x14ac:dyDescent="0.3">
      <c r="A19" s="1008" t="s">
        <v>36</v>
      </c>
      <c r="B19" s="1210">
        <v>40673</v>
      </c>
      <c r="C19" s="1211" t="s">
        <v>82</v>
      </c>
      <c r="D19" s="1210">
        <v>2681</v>
      </c>
      <c r="E19" s="1009">
        <v>5</v>
      </c>
      <c r="F19" s="1009">
        <v>97</v>
      </c>
      <c r="G19" s="1009">
        <v>2</v>
      </c>
      <c r="H19" s="1009">
        <v>41</v>
      </c>
      <c r="I19" s="1210">
        <v>2681</v>
      </c>
      <c r="J19" s="1213">
        <v>2998.9</v>
      </c>
      <c r="K19" s="1214" t="s">
        <v>553</v>
      </c>
      <c r="L19" s="683">
        <v>2</v>
      </c>
      <c r="M19" s="1009" t="s">
        <v>86</v>
      </c>
      <c r="N19" s="1179">
        <f t="shared" si="0"/>
        <v>3039.9</v>
      </c>
      <c r="O19" s="1214" t="s">
        <v>554</v>
      </c>
      <c r="P19" s="1009">
        <v>3039.9</v>
      </c>
      <c r="Q19" s="1217" t="s">
        <v>547</v>
      </c>
      <c r="R19" s="1009">
        <v>3039.9</v>
      </c>
      <c r="S19" s="965" t="s">
        <v>86</v>
      </c>
      <c r="T19" s="965" t="s">
        <v>86</v>
      </c>
      <c r="U19" s="1230">
        <v>0</v>
      </c>
      <c r="V19" s="1230"/>
    </row>
    <row r="20" spans="1:23" s="1167" customFormat="1" ht="24" customHeight="1" x14ac:dyDescent="0.3">
      <c r="A20" s="1008" t="s">
        <v>37</v>
      </c>
      <c r="B20" s="1210">
        <v>2278</v>
      </c>
      <c r="C20" s="1211" t="s">
        <v>82</v>
      </c>
      <c r="D20" s="1210">
        <v>594</v>
      </c>
      <c r="E20" s="683">
        <v>2</v>
      </c>
      <c r="F20" s="683">
        <v>36</v>
      </c>
      <c r="G20" s="683">
        <v>2</v>
      </c>
      <c r="H20" s="683">
        <v>20</v>
      </c>
      <c r="I20" s="1210">
        <v>594</v>
      </c>
      <c r="J20" s="1213">
        <v>97</v>
      </c>
      <c r="K20" s="1214" t="s">
        <v>553</v>
      </c>
      <c r="L20" s="683">
        <v>2</v>
      </c>
      <c r="M20" s="1009" t="s">
        <v>86</v>
      </c>
      <c r="N20" s="1179">
        <f t="shared" si="0"/>
        <v>117</v>
      </c>
      <c r="O20" s="1214" t="s">
        <v>554</v>
      </c>
      <c r="P20" s="683">
        <v>117</v>
      </c>
      <c r="Q20" s="1217" t="s">
        <v>547</v>
      </c>
      <c r="R20" s="683">
        <v>117</v>
      </c>
      <c r="S20" s="965" t="s">
        <v>86</v>
      </c>
      <c r="T20" s="965" t="s">
        <v>86</v>
      </c>
      <c r="U20" s="1230">
        <v>0</v>
      </c>
      <c r="V20" s="1231"/>
    </row>
    <row r="21" spans="1:23" s="1167" customFormat="1" x14ac:dyDescent="0.3">
      <c r="A21" s="1008" t="s">
        <v>38</v>
      </c>
      <c r="B21" s="1210">
        <v>11439</v>
      </c>
      <c r="C21" s="1211" t="s">
        <v>82</v>
      </c>
      <c r="D21" s="1210">
        <v>2295</v>
      </c>
      <c r="E21" s="1009" t="s">
        <v>86</v>
      </c>
      <c r="F21" s="1009" t="s">
        <v>86</v>
      </c>
      <c r="G21" s="1009">
        <v>2</v>
      </c>
      <c r="H21" s="1009">
        <v>11</v>
      </c>
      <c r="I21" s="1210">
        <v>2295</v>
      </c>
      <c r="J21" s="1213">
        <v>1234.3</v>
      </c>
      <c r="K21" s="1214" t="s">
        <v>553</v>
      </c>
      <c r="L21" s="683">
        <v>2</v>
      </c>
      <c r="M21" s="1009" t="s">
        <v>86</v>
      </c>
      <c r="N21" s="1179">
        <f t="shared" si="0"/>
        <v>1245.3</v>
      </c>
      <c r="O21" s="1214" t="s">
        <v>554</v>
      </c>
      <c r="P21" s="1009">
        <v>1245.3</v>
      </c>
      <c r="Q21" s="1217" t="s">
        <v>547</v>
      </c>
      <c r="R21" s="1009">
        <v>1245.3</v>
      </c>
      <c r="S21" s="965" t="s">
        <v>86</v>
      </c>
      <c r="T21" s="965" t="s">
        <v>86</v>
      </c>
      <c r="U21" s="1232"/>
      <c r="V21" s="1231"/>
    </row>
    <row r="22" spans="1:23" s="1167" customFormat="1" x14ac:dyDescent="0.3">
      <c r="A22" s="1008" t="s">
        <v>39</v>
      </c>
      <c r="B22" s="1210">
        <v>3740</v>
      </c>
      <c r="C22" s="1211" t="s">
        <v>82</v>
      </c>
      <c r="D22" s="1210">
        <v>889</v>
      </c>
      <c r="E22" s="1009">
        <v>3</v>
      </c>
      <c r="F22" s="1009">
        <v>70</v>
      </c>
      <c r="G22" s="1009">
        <v>5</v>
      </c>
      <c r="H22" s="1009">
        <v>177</v>
      </c>
      <c r="I22" s="1210">
        <v>889</v>
      </c>
      <c r="J22" s="1213">
        <v>270.3</v>
      </c>
      <c r="K22" s="1214" t="s">
        <v>553</v>
      </c>
      <c r="L22" s="683">
        <v>5</v>
      </c>
      <c r="M22" s="1009" t="s">
        <v>86</v>
      </c>
      <c r="N22" s="1179">
        <f t="shared" si="0"/>
        <v>447.3</v>
      </c>
      <c r="O22" s="1214" t="s">
        <v>554</v>
      </c>
      <c r="P22" s="1009">
        <v>447.3</v>
      </c>
      <c r="Q22" s="1217" t="s">
        <v>547</v>
      </c>
      <c r="R22" s="1009">
        <v>447.3</v>
      </c>
      <c r="S22" s="965" t="s">
        <v>86</v>
      </c>
      <c r="T22" s="965" t="s">
        <v>86</v>
      </c>
      <c r="U22" s="1232"/>
      <c r="V22" s="1231"/>
    </row>
    <row r="23" spans="1:23" s="1167" customFormat="1" x14ac:dyDescent="0.3">
      <c r="A23" s="1008" t="s">
        <v>44</v>
      </c>
      <c r="B23" s="1210">
        <v>12980</v>
      </c>
      <c r="C23" s="1211" t="s">
        <v>82</v>
      </c>
      <c r="D23" s="1210">
        <v>2252</v>
      </c>
      <c r="E23" s="1009">
        <v>2</v>
      </c>
      <c r="F23" s="1009">
        <v>35</v>
      </c>
      <c r="G23" s="1009"/>
      <c r="H23" s="1009"/>
      <c r="I23" s="1210">
        <v>2252</v>
      </c>
      <c r="J23" s="1213">
        <v>856.8</v>
      </c>
      <c r="K23" s="1009" t="s">
        <v>86</v>
      </c>
      <c r="L23" s="1009" t="s">
        <v>86</v>
      </c>
      <c r="M23" s="1009" t="s">
        <v>86</v>
      </c>
      <c r="N23" s="1179">
        <f t="shared" si="0"/>
        <v>856.8</v>
      </c>
      <c r="O23" s="1214" t="s">
        <v>554</v>
      </c>
      <c r="P23" s="1009">
        <v>856.8</v>
      </c>
      <c r="Q23" s="1217" t="s">
        <v>547</v>
      </c>
      <c r="R23" s="1009">
        <v>856.8</v>
      </c>
      <c r="S23" s="965" t="s">
        <v>86</v>
      </c>
      <c r="T23" s="965" t="s">
        <v>86</v>
      </c>
      <c r="U23" s="1232"/>
      <c r="V23" s="1231"/>
    </row>
    <row r="24" spans="1:23" s="1167" customFormat="1" x14ac:dyDescent="0.3">
      <c r="A24" s="353" t="s">
        <v>40</v>
      </c>
      <c r="B24" s="1233">
        <v>4240</v>
      </c>
      <c r="C24" s="1234" t="s">
        <v>82</v>
      </c>
      <c r="D24" s="1233">
        <v>853</v>
      </c>
      <c r="E24" s="356" t="s">
        <v>86</v>
      </c>
      <c r="F24" s="356" t="s">
        <v>86</v>
      </c>
      <c r="G24" s="356">
        <v>2</v>
      </c>
      <c r="H24" s="356">
        <v>77</v>
      </c>
      <c r="I24" s="1233">
        <v>853</v>
      </c>
      <c r="J24" s="1235">
        <v>337.6</v>
      </c>
      <c r="K24" s="1236" t="s">
        <v>553</v>
      </c>
      <c r="L24" s="360">
        <v>2</v>
      </c>
      <c r="M24" s="356" t="s">
        <v>86</v>
      </c>
      <c r="N24" s="1237">
        <f t="shared" si="0"/>
        <v>414.6</v>
      </c>
      <c r="O24" s="1192" t="s">
        <v>554</v>
      </c>
      <c r="P24" s="1238">
        <v>414.6</v>
      </c>
      <c r="Q24" s="1239" t="s">
        <v>547</v>
      </c>
      <c r="R24" s="1238">
        <v>414.6</v>
      </c>
      <c r="S24" s="1192" t="s">
        <v>86</v>
      </c>
      <c r="T24" s="1192" t="s">
        <v>86</v>
      </c>
      <c r="U24" s="1240"/>
      <c r="V24" s="1241"/>
    </row>
    <row r="25" spans="1:23" s="1167" customFormat="1" x14ac:dyDescent="0.3">
      <c r="A25" s="1242" t="s">
        <v>41</v>
      </c>
      <c r="B25" s="1243">
        <f>SUM(B9:B24)</f>
        <v>172460</v>
      </c>
      <c r="C25" s="1244"/>
      <c r="D25" s="1245">
        <f>SUM(D9:D24)</f>
        <v>27028</v>
      </c>
      <c r="E25" s="1246">
        <v>61</v>
      </c>
      <c r="F25" s="1246">
        <v>1217</v>
      </c>
      <c r="G25" s="1246">
        <f>SUM(G9:G24)</f>
        <v>53</v>
      </c>
      <c r="H25" s="1246">
        <f>SUM(H9:H24)</f>
        <v>1660</v>
      </c>
      <c r="I25" s="1245">
        <f>SUM(I9:I24)</f>
        <v>27028</v>
      </c>
      <c r="J25" s="1247">
        <v>16032.599999999999</v>
      </c>
      <c r="K25" s="1246"/>
      <c r="L25" s="1246">
        <f>SUM(L9:L24)</f>
        <v>53</v>
      </c>
      <c r="M25" s="1044" t="s">
        <v>86</v>
      </c>
      <c r="N25" s="1200">
        <f t="shared" si="0"/>
        <v>17692.599999999999</v>
      </c>
      <c r="O25" s="1248" t="s">
        <v>554</v>
      </c>
      <c r="P25" s="1246">
        <v>17692.599999999999</v>
      </c>
      <c r="Q25" s="1249"/>
      <c r="R25" s="1246">
        <v>17692.599999999999</v>
      </c>
      <c r="S25" s="1198" t="s">
        <v>86</v>
      </c>
      <c r="T25" s="1198" t="s">
        <v>86</v>
      </c>
      <c r="U25" s="1245">
        <v>0</v>
      </c>
      <c r="V25" s="1245"/>
    </row>
    <row r="26" spans="1:23" s="1167" customFormat="1" x14ac:dyDescent="0.3">
      <c r="A26" s="1250" t="s">
        <v>543</v>
      </c>
      <c r="B26" s="1251"/>
      <c r="C26" s="1251"/>
      <c r="D26" s="1252"/>
      <c r="E26" s="1253"/>
      <c r="F26" s="1253"/>
      <c r="G26" s="1253"/>
      <c r="H26" s="1253"/>
      <c r="I26" s="1253"/>
      <c r="J26" s="1253"/>
      <c r="K26" s="1253"/>
      <c r="L26" s="1253"/>
      <c r="M26" s="1253"/>
      <c r="N26" s="1253"/>
      <c r="O26" s="1252"/>
      <c r="P26" s="1253"/>
      <c r="Q26" s="1254"/>
      <c r="R26" s="1255"/>
      <c r="S26" s="1252"/>
      <c r="T26" s="1252"/>
      <c r="U26" s="1252"/>
      <c r="V26" s="1252"/>
    </row>
    <row r="27" spans="1:23" s="1167" customFormat="1" x14ac:dyDescent="0.3">
      <c r="A27" s="1052" t="s">
        <v>544</v>
      </c>
      <c r="B27" s="1052"/>
      <c r="C27" s="1052"/>
      <c r="D27" s="1052"/>
      <c r="E27" s="1053"/>
      <c r="F27" s="1054"/>
      <c r="G27" s="1054"/>
      <c r="H27" s="1054"/>
      <c r="I27" s="1054"/>
      <c r="J27" s="1054"/>
      <c r="K27" s="1054"/>
      <c r="L27" s="1054"/>
      <c r="M27" s="1054"/>
      <c r="N27" s="1054"/>
      <c r="O27" s="1054"/>
      <c r="P27" s="1053"/>
      <c r="Q27" s="1054"/>
      <c r="R27" s="1055"/>
      <c r="S27" s="1202"/>
      <c r="T27" s="1053"/>
      <c r="U27" s="1053"/>
      <c r="V27" s="1059"/>
      <c r="W27" s="1203"/>
    </row>
    <row r="28" spans="1:23" s="1167" customFormat="1" x14ac:dyDescent="0.3">
      <c r="A28" s="1526" t="s">
        <v>77</v>
      </c>
      <c r="B28" s="1526"/>
      <c r="C28" s="1526"/>
      <c r="D28" s="1526"/>
      <c r="E28" s="1526"/>
      <c r="F28" s="1526"/>
      <c r="G28" s="1526"/>
      <c r="H28" s="1526"/>
      <c r="I28" s="1526"/>
      <c r="J28" s="1526"/>
      <c r="K28" s="1526"/>
      <c r="L28" s="1526"/>
      <c r="M28" s="1526"/>
      <c r="N28" s="1526"/>
      <c r="O28" s="1526"/>
      <c r="P28" s="1526"/>
      <c r="Q28" s="1526"/>
      <c r="R28" s="1526"/>
      <c r="S28" s="1526"/>
      <c r="T28" s="1526"/>
      <c r="U28" s="1526"/>
      <c r="V28" s="1526"/>
      <c r="W28" s="1526"/>
    </row>
    <row r="29" spans="1:23" s="1167" customFormat="1" x14ac:dyDescent="0.3">
      <c r="A29" s="1526" t="s">
        <v>75</v>
      </c>
      <c r="B29" s="1526"/>
      <c r="C29" s="1526"/>
      <c r="D29" s="1526"/>
      <c r="E29" s="1526"/>
      <c r="F29" s="1526"/>
      <c r="G29" s="1526"/>
      <c r="H29" s="1526"/>
      <c r="I29" s="1526"/>
      <c r="J29" s="1526"/>
      <c r="K29" s="1526"/>
      <c r="L29" s="1526"/>
      <c r="M29" s="1526"/>
      <c r="N29" s="1526"/>
      <c r="O29" s="1526"/>
      <c r="P29" s="1526"/>
      <c r="Q29" s="1526"/>
      <c r="R29" s="1526"/>
      <c r="S29" s="1526"/>
      <c r="T29" s="1526"/>
      <c r="U29" s="1526"/>
      <c r="V29" s="1526"/>
      <c r="W29" s="1526"/>
    </row>
    <row r="30" spans="1:23" s="1167" customFormat="1" x14ac:dyDescent="0.2">
      <c r="D30" s="1204"/>
      <c r="E30" s="1204"/>
      <c r="F30" s="1204"/>
      <c r="G30" s="1204"/>
      <c r="H30" s="1204"/>
      <c r="I30" s="1204"/>
      <c r="J30" s="1256"/>
      <c r="K30" s="1205"/>
      <c r="L30" s="1205"/>
      <c r="M30" s="1205"/>
    </row>
    <row r="31" spans="1:23" s="1167" customFormat="1" x14ac:dyDescent="0.2">
      <c r="D31" s="1204"/>
      <c r="E31" s="1204"/>
      <c r="F31" s="1204"/>
      <c r="G31" s="1204"/>
      <c r="H31" s="1204"/>
      <c r="I31" s="1204"/>
      <c r="J31" s="1256"/>
      <c r="K31" s="1205"/>
      <c r="L31" s="1205"/>
      <c r="M31" s="1205"/>
    </row>
    <row r="32" spans="1:23" s="1167" customFormat="1" x14ac:dyDescent="0.2">
      <c r="D32" s="1204"/>
      <c r="E32" s="1204"/>
      <c r="F32" s="1204"/>
      <c r="G32" s="1204"/>
      <c r="H32" s="1204"/>
      <c r="I32" s="1204"/>
      <c r="J32" s="1256"/>
      <c r="K32" s="1205"/>
      <c r="L32" s="1205"/>
      <c r="M32" s="1205"/>
    </row>
    <row r="33" spans="10:22" s="1167" customFormat="1" x14ac:dyDescent="0.2">
      <c r="J33" s="1205"/>
      <c r="K33" s="1205"/>
      <c r="L33" s="1205"/>
      <c r="M33" s="1205"/>
      <c r="V33" s="1206"/>
    </row>
    <row r="34" spans="10:22" s="1167" customFormat="1" x14ac:dyDescent="0.2">
      <c r="J34" s="1205"/>
      <c r="K34" s="1205"/>
      <c r="L34" s="1205"/>
      <c r="M34" s="1205"/>
      <c r="V34" s="1206"/>
    </row>
    <row r="35" spans="10:22" s="1167" customFormat="1" x14ac:dyDescent="0.2">
      <c r="J35" s="1205"/>
      <c r="K35" s="1205"/>
      <c r="L35" s="1205"/>
      <c r="M35" s="1205"/>
      <c r="V35" s="1206"/>
    </row>
    <row r="36" spans="10:22" s="1167" customFormat="1" x14ac:dyDescent="0.2">
      <c r="J36" s="1205"/>
      <c r="K36" s="1205"/>
      <c r="L36" s="1205"/>
      <c r="M36" s="1205"/>
    </row>
    <row r="37" spans="10:22" s="1167" customFormat="1" x14ac:dyDescent="0.2">
      <c r="J37" s="1205"/>
      <c r="K37" s="1205"/>
      <c r="L37" s="1205"/>
      <c r="M37" s="1205"/>
    </row>
    <row r="38" spans="10:22" s="1167" customFormat="1" x14ac:dyDescent="0.2">
      <c r="J38" s="1205"/>
      <c r="K38" s="1205"/>
      <c r="L38" s="1205"/>
      <c r="M38" s="1205"/>
    </row>
    <row r="39" spans="10:22" s="1167" customFormat="1" x14ac:dyDescent="0.2">
      <c r="J39" s="1205"/>
      <c r="K39" s="1205"/>
      <c r="L39" s="1205"/>
      <c r="M39" s="1205"/>
    </row>
    <row r="40" spans="10:22" s="1167" customFormat="1" x14ac:dyDescent="0.2">
      <c r="J40" s="1205"/>
      <c r="K40" s="1205"/>
      <c r="L40" s="1205"/>
      <c r="M40" s="1205"/>
    </row>
    <row r="41" spans="10:22" s="1167" customFormat="1" x14ac:dyDescent="0.2">
      <c r="J41" s="1205"/>
      <c r="K41" s="1205"/>
      <c r="L41" s="1205"/>
      <c r="M41" s="1205"/>
    </row>
    <row r="42" spans="10:22" s="1167" customFormat="1" x14ac:dyDescent="0.2">
      <c r="J42" s="1205"/>
      <c r="K42" s="1205"/>
      <c r="L42" s="1205"/>
      <c r="M42" s="1205"/>
    </row>
    <row r="43" spans="10:22" s="1167" customFormat="1" x14ac:dyDescent="0.2">
      <c r="J43" s="1205"/>
      <c r="K43" s="1205"/>
      <c r="L43" s="1205"/>
      <c r="M43" s="1205"/>
    </row>
    <row r="44" spans="10:22" s="1167" customFormat="1" x14ac:dyDescent="0.2">
      <c r="J44" s="1205"/>
      <c r="K44" s="1205"/>
      <c r="L44" s="1205"/>
      <c r="M44" s="1205"/>
    </row>
    <row r="45" spans="10:22" s="1167" customFormat="1" x14ac:dyDescent="0.2">
      <c r="J45" s="1205"/>
      <c r="K45" s="1205"/>
      <c r="L45" s="1205"/>
      <c r="M45" s="1205"/>
    </row>
    <row r="46" spans="10:22" s="1167" customFormat="1" x14ac:dyDescent="0.2">
      <c r="J46" s="1205"/>
      <c r="K46" s="1205"/>
      <c r="L46" s="1205"/>
      <c r="M46" s="1205"/>
    </row>
    <row r="47" spans="10:22" s="1167" customFormat="1" x14ac:dyDescent="0.2">
      <c r="J47" s="1205"/>
      <c r="K47" s="1205"/>
      <c r="L47" s="1205"/>
      <c r="M47" s="1205"/>
    </row>
    <row r="48" spans="10:22" s="1167" customFormat="1" x14ac:dyDescent="0.2">
      <c r="J48" s="1205"/>
      <c r="K48" s="1205"/>
      <c r="L48" s="1205"/>
      <c r="M48" s="1205"/>
    </row>
    <row r="49" spans="10:13" s="1167" customFormat="1" x14ac:dyDescent="0.2">
      <c r="J49" s="1205"/>
      <c r="K49" s="1205"/>
      <c r="L49" s="1205"/>
      <c r="M49" s="1205"/>
    </row>
    <row r="50" spans="10:13" s="1167" customFormat="1" x14ac:dyDescent="0.2">
      <c r="J50" s="1205"/>
      <c r="K50" s="1205"/>
      <c r="L50" s="1205"/>
      <c r="M50" s="1205"/>
    </row>
    <row r="51" spans="10:13" s="1167" customFormat="1" x14ac:dyDescent="0.2">
      <c r="J51" s="1205"/>
      <c r="K51" s="1205"/>
      <c r="L51" s="1205"/>
      <c r="M51" s="1205"/>
    </row>
    <row r="52" spans="10:13" s="1167" customFormat="1" x14ac:dyDescent="0.2">
      <c r="J52" s="1205"/>
      <c r="K52" s="1205"/>
      <c r="L52" s="1205"/>
      <c r="M52" s="1205"/>
    </row>
    <row r="53" spans="10:13" s="1167" customFormat="1" x14ac:dyDescent="0.2">
      <c r="J53" s="1205"/>
      <c r="K53" s="1205"/>
      <c r="L53" s="1205"/>
      <c r="M53" s="1205"/>
    </row>
    <row r="54" spans="10:13" s="1167" customFormat="1" x14ac:dyDescent="0.2">
      <c r="J54" s="1205"/>
      <c r="K54" s="1205"/>
      <c r="L54" s="1205"/>
      <c r="M54" s="1205"/>
    </row>
    <row r="55" spans="10:13" s="1167" customFormat="1" x14ac:dyDescent="0.2">
      <c r="J55" s="1205"/>
      <c r="K55" s="1205"/>
      <c r="L55" s="1205"/>
      <c r="M55" s="1205"/>
    </row>
    <row r="56" spans="10:13" s="1167" customFormat="1" x14ac:dyDescent="0.2">
      <c r="J56" s="1205"/>
      <c r="K56" s="1205"/>
      <c r="L56" s="1205"/>
      <c r="M56" s="1205"/>
    </row>
    <row r="57" spans="10:13" s="1167" customFormat="1" x14ac:dyDescent="0.2">
      <c r="J57" s="1205"/>
      <c r="K57" s="1205"/>
      <c r="L57" s="1205"/>
      <c r="M57" s="1205"/>
    </row>
    <row r="58" spans="10:13" s="1167" customFormat="1" x14ac:dyDescent="0.2">
      <c r="J58" s="1205"/>
      <c r="K58" s="1205"/>
      <c r="L58" s="1205"/>
      <c r="M58" s="1205"/>
    </row>
    <row r="59" spans="10:13" s="1167" customFormat="1" x14ac:dyDescent="0.2">
      <c r="J59" s="1205"/>
      <c r="K59" s="1205"/>
      <c r="L59" s="1205"/>
      <c r="M59" s="1205"/>
    </row>
    <row r="60" spans="10:13" s="1167" customFormat="1" x14ac:dyDescent="0.2">
      <c r="J60" s="1205"/>
      <c r="K60" s="1205"/>
      <c r="L60" s="1205"/>
      <c r="M60" s="1205"/>
    </row>
    <row r="61" spans="10:13" s="1167" customFormat="1" x14ac:dyDescent="0.2">
      <c r="J61" s="1205"/>
      <c r="K61" s="1205"/>
      <c r="L61" s="1205"/>
      <c r="M61" s="1205"/>
    </row>
    <row r="62" spans="10:13" s="1167" customFormat="1" x14ac:dyDescent="0.2">
      <c r="J62" s="1205"/>
      <c r="K62" s="1205"/>
      <c r="L62" s="1205"/>
      <c r="M62" s="1205"/>
    </row>
    <row r="63" spans="10:13" s="1167" customFormat="1" x14ac:dyDescent="0.2">
      <c r="J63" s="1205"/>
      <c r="K63" s="1205"/>
      <c r="L63" s="1205"/>
      <c r="M63" s="1205"/>
    </row>
    <row r="64" spans="10:13" s="1167" customFormat="1" x14ac:dyDescent="0.2">
      <c r="J64" s="1205"/>
      <c r="K64" s="1205"/>
      <c r="L64" s="1205"/>
      <c r="M64" s="1205"/>
    </row>
    <row r="65" spans="10:13" s="1167" customFormat="1" x14ac:dyDescent="0.2">
      <c r="J65" s="1205"/>
      <c r="K65" s="1205"/>
      <c r="L65" s="1205"/>
      <c r="M65" s="1205"/>
    </row>
    <row r="66" spans="10:13" s="1167" customFormat="1" x14ac:dyDescent="0.2">
      <c r="J66" s="1205"/>
      <c r="K66" s="1205"/>
      <c r="L66" s="1205"/>
      <c r="M66" s="1205"/>
    </row>
    <row r="67" spans="10:13" s="1167" customFormat="1" x14ac:dyDescent="0.2">
      <c r="J67" s="1205"/>
      <c r="K67" s="1205"/>
      <c r="L67" s="1205"/>
      <c r="M67" s="1205"/>
    </row>
    <row r="68" spans="10:13" s="1167" customFormat="1" x14ac:dyDescent="0.2">
      <c r="J68" s="1205"/>
      <c r="K68" s="1205"/>
      <c r="L68" s="1205"/>
      <c r="M68" s="1205"/>
    </row>
    <row r="69" spans="10:13" s="1167" customFormat="1" x14ac:dyDescent="0.2">
      <c r="J69" s="1205"/>
      <c r="K69" s="1205"/>
      <c r="L69" s="1205"/>
      <c r="M69" s="1205"/>
    </row>
    <row r="70" spans="10:13" s="1167" customFormat="1" x14ac:dyDescent="0.2">
      <c r="J70" s="1205"/>
      <c r="K70" s="1205"/>
      <c r="L70" s="1205"/>
      <c r="M70" s="1205"/>
    </row>
    <row r="71" spans="10:13" s="1167" customFormat="1" x14ac:dyDescent="0.2">
      <c r="J71" s="1205"/>
      <c r="K71" s="1205"/>
      <c r="L71" s="1205"/>
      <c r="M71" s="1205"/>
    </row>
    <row r="72" spans="10:13" s="1167" customFormat="1" x14ac:dyDescent="0.2">
      <c r="J72" s="1205"/>
      <c r="K72" s="1205"/>
      <c r="L72" s="1205"/>
      <c r="M72" s="1205"/>
    </row>
    <row r="73" spans="10:13" s="1167" customFormat="1" x14ac:dyDescent="0.2">
      <c r="J73" s="1205"/>
      <c r="K73" s="1205"/>
      <c r="L73" s="1205"/>
      <c r="M73" s="1205"/>
    </row>
    <row r="74" spans="10:13" x14ac:dyDescent="0.3">
      <c r="K74" s="1207"/>
      <c r="L74" s="1207"/>
      <c r="M74" s="1207"/>
    </row>
    <row r="75" spans="10:13" x14ac:dyDescent="0.3">
      <c r="K75" s="1207"/>
      <c r="L75" s="1207"/>
      <c r="M75" s="1207"/>
    </row>
    <row r="76" spans="10:13" x14ac:dyDescent="0.3">
      <c r="K76" s="1207"/>
      <c r="L76" s="1207"/>
      <c r="M76" s="1207"/>
    </row>
    <row r="77" spans="10:13" x14ac:dyDescent="0.3">
      <c r="K77" s="1207"/>
      <c r="L77" s="1207"/>
      <c r="M77" s="1207"/>
    </row>
    <row r="78" spans="10:13" x14ac:dyDescent="0.3">
      <c r="K78" s="1207"/>
      <c r="L78" s="1207"/>
      <c r="M78" s="1207"/>
    </row>
  </sheetData>
  <mergeCells count="32">
    <mergeCell ref="A28:W28"/>
    <mergeCell ref="M5:M7"/>
    <mergeCell ref="A29:W29"/>
    <mergeCell ref="E6:E7"/>
    <mergeCell ref="F6:F7"/>
    <mergeCell ref="G6:G7"/>
    <mergeCell ref="H6:H7"/>
    <mergeCell ref="I6:I7"/>
    <mergeCell ref="J6:J7"/>
    <mergeCell ref="O4:O7"/>
    <mergeCell ref="P4:P7"/>
    <mergeCell ref="Q4:R5"/>
    <mergeCell ref="S4:T5"/>
    <mergeCell ref="E5:F5"/>
    <mergeCell ref="G5:H5"/>
    <mergeCell ref="I5:J5"/>
    <mergeCell ref="K5:K7"/>
    <mergeCell ref="L5:L7"/>
    <mergeCell ref="A1:V1"/>
    <mergeCell ref="A3:A7"/>
    <mergeCell ref="B3:B6"/>
    <mergeCell ref="D3:F4"/>
    <mergeCell ref="G3:M4"/>
    <mergeCell ref="N3:O3"/>
    <mergeCell ref="P3:T3"/>
    <mergeCell ref="U3:U7"/>
    <mergeCell ref="V3:V7"/>
    <mergeCell ref="N4:N7"/>
    <mergeCell ref="Q6:Q7"/>
    <mergeCell ref="R6:R7"/>
    <mergeCell ref="S6:S7"/>
    <mergeCell ref="T6:T7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6" fitToHeight="0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F6011-FEB4-4290-A13B-95564E8E5AFB}">
  <sheetPr>
    <tabColor rgb="FFFFC000"/>
    <pageSetUpPr fitToPage="1"/>
  </sheetPr>
  <dimension ref="A1:Y78"/>
  <sheetViews>
    <sheetView view="pageBreakPreview" zoomScale="85" zoomScaleNormal="85" zoomScaleSheetLayoutView="85" zoomScalePageLayoutView="80" workbookViewId="0">
      <pane xSplit="1" ySplit="7" topLeftCell="B8" activePane="bottomRight" state="frozen"/>
      <selection pane="topRight" activeCell="B1" sqref="B1"/>
      <selection pane="bottomLeft" activeCell="A10" sqref="A10"/>
      <selection pane="bottomRight" activeCell="T22" sqref="T22"/>
    </sheetView>
  </sheetViews>
  <sheetFormatPr defaultRowHeight="18.75" x14ac:dyDescent="0.3"/>
  <cols>
    <col min="1" max="1" width="10" style="954" customWidth="1"/>
    <col min="2" max="3" width="9.5" style="954" customWidth="1"/>
    <col min="4" max="4" width="9.75" style="954" customWidth="1"/>
    <col min="5" max="5" width="9" style="954" customWidth="1"/>
    <col min="6" max="10" width="9.375" style="954" customWidth="1"/>
    <col min="11" max="11" width="9.25" style="954" customWidth="1"/>
    <col min="12" max="12" width="12.875" style="954" customWidth="1"/>
    <col min="13" max="13" width="13" style="954" customWidth="1"/>
    <col min="14" max="14" width="10.25" style="954" bestFit="1" customWidth="1"/>
    <col min="15" max="15" width="9.375" style="954" customWidth="1"/>
    <col min="16" max="16" width="10.375" style="954" customWidth="1"/>
    <col min="17" max="17" width="22.625" style="954" customWidth="1"/>
    <col min="18" max="18" width="10.75" style="954" bestFit="1" customWidth="1"/>
    <col min="19" max="19" width="26" style="954" customWidth="1"/>
    <col min="20" max="20" width="11.25" style="954" bestFit="1" customWidth="1"/>
    <col min="21" max="21" width="22.625" style="954" customWidth="1"/>
    <col min="22" max="22" width="19.875" style="954" customWidth="1"/>
    <col min="23" max="16384" width="9" style="954"/>
  </cols>
  <sheetData>
    <row r="1" spans="1:25" ht="20.25" x14ac:dyDescent="0.3">
      <c r="A1" s="1507" t="s">
        <v>79</v>
      </c>
      <c r="B1" s="1507"/>
      <c r="C1" s="1507"/>
      <c r="D1" s="1507"/>
      <c r="E1" s="1507"/>
      <c r="F1" s="1507"/>
      <c r="G1" s="1507"/>
      <c r="H1" s="1507"/>
      <c r="I1" s="1507"/>
      <c r="J1" s="1507"/>
      <c r="K1" s="1507"/>
      <c r="L1" s="1507"/>
      <c r="M1" s="1507"/>
      <c r="N1" s="1507"/>
      <c r="O1" s="1507"/>
      <c r="P1" s="1507"/>
      <c r="Q1" s="1507"/>
      <c r="R1" s="1507"/>
      <c r="S1" s="1507"/>
      <c r="T1" s="1507"/>
      <c r="U1" s="1507"/>
      <c r="V1" s="1507"/>
      <c r="W1" s="1160"/>
      <c r="X1" s="1160"/>
      <c r="Y1" s="1160"/>
    </row>
    <row r="2" spans="1:25" x14ac:dyDescent="0.3">
      <c r="A2" s="953" t="s">
        <v>565</v>
      </c>
      <c r="B2" s="953"/>
      <c r="C2" s="953"/>
      <c r="D2" s="953"/>
      <c r="E2" s="953"/>
      <c r="F2" s="953"/>
      <c r="G2" s="953"/>
      <c r="H2" s="953"/>
      <c r="I2" s="953"/>
      <c r="J2" s="953"/>
      <c r="K2" s="953"/>
      <c r="L2" s="953"/>
      <c r="M2" s="953"/>
      <c r="N2" s="953"/>
      <c r="O2" s="953"/>
      <c r="P2" s="953"/>
      <c r="Q2" s="953"/>
      <c r="R2" s="953"/>
      <c r="S2" s="953"/>
      <c r="T2" s="953"/>
      <c r="U2" s="953"/>
      <c r="V2" s="953"/>
    </row>
    <row r="3" spans="1:25" ht="18.75" customHeight="1" x14ac:dyDescent="0.3">
      <c r="A3" s="1480" t="s">
        <v>0</v>
      </c>
      <c r="B3" s="1476" t="s">
        <v>530</v>
      </c>
      <c r="C3" s="1098" t="s">
        <v>2</v>
      </c>
      <c r="D3" s="1483" t="s">
        <v>3</v>
      </c>
      <c r="E3" s="1484"/>
      <c r="F3" s="1485"/>
      <c r="G3" s="1489" t="s">
        <v>4</v>
      </c>
      <c r="H3" s="1490"/>
      <c r="I3" s="1490"/>
      <c r="J3" s="1490"/>
      <c r="K3" s="1490"/>
      <c r="L3" s="1490"/>
      <c r="M3" s="1491"/>
      <c r="N3" s="1495" t="s">
        <v>5</v>
      </c>
      <c r="O3" s="1496"/>
      <c r="P3" s="1495" t="s">
        <v>6</v>
      </c>
      <c r="Q3" s="1497"/>
      <c r="R3" s="1497"/>
      <c r="S3" s="1497"/>
      <c r="T3" s="1496"/>
      <c r="U3" s="1473" t="s">
        <v>7</v>
      </c>
      <c r="V3" s="1473" t="s">
        <v>8</v>
      </c>
    </row>
    <row r="4" spans="1:25" s="1102" customFormat="1" ht="21" customHeight="1" x14ac:dyDescent="0.2">
      <c r="A4" s="1481"/>
      <c r="B4" s="1477"/>
      <c r="C4" s="1100" t="s">
        <v>10</v>
      </c>
      <c r="D4" s="1486"/>
      <c r="E4" s="1487"/>
      <c r="F4" s="1488"/>
      <c r="G4" s="1492"/>
      <c r="H4" s="1493"/>
      <c r="I4" s="1493"/>
      <c r="J4" s="1493"/>
      <c r="K4" s="1493"/>
      <c r="L4" s="1493"/>
      <c r="M4" s="1494"/>
      <c r="N4" s="1473" t="s">
        <v>11</v>
      </c>
      <c r="O4" s="1473" t="s">
        <v>549</v>
      </c>
      <c r="P4" s="1473" t="s">
        <v>550</v>
      </c>
      <c r="Q4" s="1489" t="s">
        <v>14</v>
      </c>
      <c r="R4" s="1491"/>
      <c r="S4" s="1489" t="s">
        <v>15</v>
      </c>
      <c r="T4" s="1491"/>
      <c r="U4" s="1474"/>
      <c r="V4" s="1474"/>
    </row>
    <row r="5" spans="1:25" s="1102" customFormat="1" ht="18.75" customHeight="1" x14ac:dyDescent="0.2">
      <c r="A5" s="1481"/>
      <c r="B5" s="1477"/>
      <c r="C5" s="1100" t="s">
        <v>17</v>
      </c>
      <c r="D5" s="1103" t="s">
        <v>18</v>
      </c>
      <c r="E5" s="1499" t="s">
        <v>19</v>
      </c>
      <c r="F5" s="1500"/>
      <c r="G5" s="1499" t="s">
        <v>69</v>
      </c>
      <c r="H5" s="1500"/>
      <c r="I5" s="1499" t="s">
        <v>70</v>
      </c>
      <c r="J5" s="1500"/>
      <c r="K5" s="1473" t="s">
        <v>20</v>
      </c>
      <c r="L5" s="1476" t="s">
        <v>21</v>
      </c>
      <c r="M5" s="1476" t="s">
        <v>533</v>
      </c>
      <c r="N5" s="1474"/>
      <c r="O5" s="1474"/>
      <c r="P5" s="1474"/>
      <c r="Q5" s="1492"/>
      <c r="R5" s="1494"/>
      <c r="S5" s="1492"/>
      <c r="T5" s="1494"/>
      <c r="U5" s="1474"/>
      <c r="V5" s="1474"/>
    </row>
    <row r="6" spans="1:25" s="960" customFormat="1" ht="18.75" customHeight="1" x14ac:dyDescent="0.2">
      <c r="A6" s="1481"/>
      <c r="B6" s="1477"/>
      <c r="C6" s="1099" t="s">
        <v>24</v>
      </c>
      <c r="D6" s="1103" t="s">
        <v>81</v>
      </c>
      <c r="E6" s="1476" t="s">
        <v>25</v>
      </c>
      <c r="F6" s="1476" t="s">
        <v>68</v>
      </c>
      <c r="G6" s="1476" t="s">
        <v>68</v>
      </c>
      <c r="H6" s="1476" t="s">
        <v>551</v>
      </c>
      <c r="I6" s="1476" t="s">
        <v>68</v>
      </c>
      <c r="J6" s="1476" t="s">
        <v>551</v>
      </c>
      <c r="K6" s="1474"/>
      <c r="L6" s="1477"/>
      <c r="M6" s="1477"/>
      <c r="N6" s="1474"/>
      <c r="O6" s="1474"/>
      <c r="P6" s="1474"/>
      <c r="Q6" s="1476" t="s">
        <v>67</v>
      </c>
      <c r="R6" s="1476" t="s">
        <v>552</v>
      </c>
      <c r="S6" s="1476" t="s">
        <v>67</v>
      </c>
      <c r="T6" s="1476" t="s">
        <v>552</v>
      </c>
      <c r="U6" s="1474"/>
      <c r="V6" s="1474"/>
    </row>
    <row r="7" spans="1:25" s="960" customFormat="1" ht="55.5" customHeight="1" x14ac:dyDescent="0.2">
      <c r="A7" s="1482"/>
      <c r="B7" s="1104" t="s">
        <v>536</v>
      </c>
      <c r="C7" s="1104"/>
      <c r="D7" s="1105"/>
      <c r="E7" s="1478"/>
      <c r="F7" s="1478"/>
      <c r="G7" s="1478"/>
      <c r="H7" s="1478"/>
      <c r="I7" s="1478"/>
      <c r="J7" s="1478"/>
      <c r="K7" s="1475"/>
      <c r="L7" s="1478"/>
      <c r="M7" s="1478"/>
      <c r="N7" s="1475"/>
      <c r="O7" s="1475"/>
      <c r="P7" s="1475"/>
      <c r="Q7" s="1478"/>
      <c r="R7" s="1478"/>
      <c r="S7" s="1478"/>
      <c r="T7" s="1478"/>
      <c r="U7" s="1475"/>
      <c r="V7" s="1475"/>
    </row>
    <row r="8" spans="1:25" s="960" customFormat="1" ht="20.25" customHeight="1" x14ac:dyDescent="0.2">
      <c r="A8" s="1107" t="s">
        <v>46</v>
      </c>
      <c r="B8" s="1107" t="s">
        <v>47</v>
      </c>
      <c r="C8" s="1107" t="s">
        <v>48</v>
      </c>
      <c r="D8" s="1107" t="s">
        <v>49</v>
      </c>
      <c r="E8" s="1107" t="s">
        <v>50</v>
      </c>
      <c r="F8" s="1107" t="s">
        <v>51</v>
      </c>
      <c r="G8" s="1107" t="s">
        <v>52</v>
      </c>
      <c r="H8" s="1107" t="s">
        <v>53</v>
      </c>
      <c r="I8" s="1107" t="s">
        <v>54</v>
      </c>
      <c r="J8" s="1107" t="s">
        <v>55</v>
      </c>
      <c r="K8" s="1107" t="s">
        <v>56</v>
      </c>
      <c r="L8" s="1107" t="s">
        <v>57</v>
      </c>
      <c r="M8" s="1107" t="s">
        <v>58</v>
      </c>
      <c r="N8" s="1107" t="s">
        <v>59</v>
      </c>
      <c r="O8" s="1107" t="s">
        <v>60</v>
      </c>
      <c r="P8" s="1107" t="s">
        <v>61</v>
      </c>
      <c r="Q8" s="1107" t="s">
        <v>62</v>
      </c>
      <c r="R8" s="1107" t="s">
        <v>63</v>
      </c>
      <c r="S8" s="1107" t="s">
        <v>64</v>
      </c>
      <c r="T8" s="1107" t="s">
        <v>65</v>
      </c>
      <c r="U8" s="1106" t="s">
        <v>71</v>
      </c>
      <c r="V8" s="1106" t="s">
        <v>72</v>
      </c>
    </row>
    <row r="9" spans="1:25" s="355" customFormat="1" ht="24" customHeight="1" x14ac:dyDescent="0.2">
      <c r="A9" s="1209" t="s">
        <v>42</v>
      </c>
      <c r="B9" s="1257">
        <v>2357</v>
      </c>
      <c r="C9" s="1258" t="s">
        <v>82</v>
      </c>
      <c r="D9" s="1257">
        <v>191</v>
      </c>
      <c r="E9" s="1212">
        <v>1</v>
      </c>
      <c r="F9" s="1085">
        <v>7</v>
      </c>
      <c r="G9" s="1085">
        <v>4</v>
      </c>
      <c r="H9" s="1085">
        <v>108</v>
      </c>
      <c r="I9" s="1257">
        <v>191</v>
      </c>
      <c r="J9" s="1085">
        <v>668.25</v>
      </c>
      <c r="K9" s="1214" t="s">
        <v>553</v>
      </c>
      <c r="L9" s="1214">
        <v>4</v>
      </c>
      <c r="M9" s="1214" t="s">
        <v>86</v>
      </c>
      <c r="N9" s="1259">
        <f t="shared" ref="N9:N25" si="0">SUM(H9+J9)</f>
        <v>776.25</v>
      </c>
      <c r="O9" s="1260" t="s">
        <v>554</v>
      </c>
      <c r="P9" s="683">
        <v>776.25</v>
      </c>
      <c r="Q9" s="1261" t="s">
        <v>547</v>
      </c>
      <c r="R9" s="683">
        <v>776.25</v>
      </c>
      <c r="S9" s="1214" t="s">
        <v>86</v>
      </c>
      <c r="T9" s="1214" t="s">
        <v>86</v>
      </c>
      <c r="U9" s="1262" t="s">
        <v>555</v>
      </c>
      <c r="V9" s="1263" t="s">
        <v>556</v>
      </c>
    </row>
    <row r="10" spans="1:25" s="355" customFormat="1" ht="20.25" x14ac:dyDescent="0.2">
      <c r="A10" s="1007" t="s">
        <v>43</v>
      </c>
      <c r="B10" s="1257">
        <v>1560</v>
      </c>
      <c r="C10" s="1258" t="s">
        <v>82</v>
      </c>
      <c r="D10" s="1257">
        <v>61</v>
      </c>
      <c r="E10" s="1009">
        <v>2</v>
      </c>
      <c r="F10" s="1009">
        <v>19</v>
      </c>
      <c r="G10" s="1009">
        <v>1</v>
      </c>
      <c r="H10" s="1009">
        <v>4</v>
      </c>
      <c r="I10" s="1257">
        <v>61</v>
      </c>
      <c r="J10" s="1085">
        <v>665.375</v>
      </c>
      <c r="K10" s="1214" t="s">
        <v>553</v>
      </c>
      <c r="L10" s="683">
        <v>1</v>
      </c>
      <c r="M10" s="1214" t="s">
        <v>86</v>
      </c>
      <c r="N10" s="1259">
        <f t="shared" si="0"/>
        <v>669.375</v>
      </c>
      <c r="O10" s="1260" t="s">
        <v>554</v>
      </c>
      <c r="P10" s="683">
        <v>669.375</v>
      </c>
      <c r="Q10" s="1261" t="s">
        <v>547</v>
      </c>
      <c r="R10" s="683">
        <v>669.375</v>
      </c>
      <c r="S10" s="1214" t="s">
        <v>86</v>
      </c>
      <c r="T10" s="1214" t="s">
        <v>86</v>
      </c>
      <c r="U10" s="1264" t="s">
        <v>557</v>
      </c>
      <c r="V10" s="1265" t="s">
        <v>566</v>
      </c>
    </row>
    <row r="11" spans="1:25" s="355" customFormat="1" ht="20.25" x14ac:dyDescent="0.2">
      <c r="A11" s="1209" t="s">
        <v>29</v>
      </c>
      <c r="B11" s="1257">
        <v>11887</v>
      </c>
      <c r="C11" s="1258" t="s">
        <v>82</v>
      </c>
      <c r="D11" s="1257">
        <v>1154</v>
      </c>
      <c r="E11" s="1009">
        <v>37</v>
      </c>
      <c r="F11" s="1009">
        <v>424</v>
      </c>
      <c r="G11" s="1009">
        <v>2</v>
      </c>
      <c r="H11" s="1009">
        <v>125</v>
      </c>
      <c r="I11" s="1257">
        <v>1154</v>
      </c>
      <c r="J11" s="1085">
        <v>103.375</v>
      </c>
      <c r="K11" s="1214" t="s">
        <v>553</v>
      </c>
      <c r="L11" s="683">
        <v>2</v>
      </c>
      <c r="M11" s="1214" t="s">
        <v>86</v>
      </c>
      <c r="N11" s="1259">
        <f t="shared" si="0"/>
        <v>228.375</v>
      </c>
      <c r="O11" s="1260" t="s">
        <v>554</v>
      </c>
      <c r="P11" s="683">
        <v>228.375</v>
      </c>
      <c r="Q11" s="1261" t="s">
        <v>547</v>
      </c>
      <c r="R11" s="683">
        <v>228.375</v>
      </c>
      <c r="S11" s="1214" t="s">
        <v>86</v>
      </c>
      <c r="T11" s="1214" t="s">
        <v>86</v>
      </c>
      <c r="U11" s="1266" t="s">
        <v>559</v>
      </c>
      <c r="V11" s="1265" t="s">
        <v>560</v>
      </c>
    </row>
    <row r="12" spans="1:25" s="355" customFormat="1" ht="20.25" x14ac:dyDescent="0.2">
      <c r="A12" s="1007" t="s">
        <v>30</v>
      </c>
      <c r="B12" s="1257">
        <v>2058</v>
      </c>
      <c r="C12" s="1258" t="s">
        <v>82</v>
      </c>
      <c r="D12" s="1257">
        <v>447</v>
      </c>
      <c r="E12" s="1009">
        <v>36</v>
      </c>
      <c r="F12" s="1009">
        <v>385</v>
      </c>
      <c r="G12" s="1009">
        <v>2</v>
      </c>
      <c r="H12" s="1009">
        <v>45</v>
      </c>
      <c r="I12" s="1257">
        <v>447</v>
      </c>
      <c r="J12" s="1085">
        <v>559.125</v>
      </c>
      <c r="K12" s="1214" t="s">
        <v>553</v>
      </c>
      <c r="L12" s="683">
        <v>2</v>
      </c>
      <c r="M12" s="1214" t="s">
        <v>86</v>
      </c>
      <c r="N12" s="1259">
        <f t="shared" si="0"/>
        <v>604.125</v>
      </c>
      <c r="O12" s="1260" t="s">
        <v>554</v>
      </c>
      <c r="P12" s="683">
        <v>604.125</v>
      </c>
      <c r="Q12" s="1261" t="s">
        <v>547</v>
      </c>
      <c r="R12" s="683">
        <v>604.125</v>
      </c>
      <c r="S12" s="1214" t="s">
        <v>86</v>
      </c>
      <c r="T12" s="1214" t="s">
        <v>86</v>
      </c>
      <c r="U12" s="1264" t="s">
        <v>561</v>
      </c>
      <c r="V12" s="1265" t="s">
        <v>562</v>
      </c>
    </row>
    <row r="13" spans="1:25" s="355" customFormat="1" ht="20.25" x14ac:dyDescent="0.3">
      <c r="A13" s="1008" t="s">
        <v>31</v>
      </c>
      <c r="B13" s="1257">
        <v>9669</v>
      </c>
      <c r="C13" s="1258" t="s">
        <v>82</v>
      </c>
      <c r="D13" s="1257">
        <v>1499</v>
      </c>
      <c r="E13" s="1009">
        <v>40</v>
      </c>
      <c r="F13" s="1009">
        <v>632</v>
      </c>
      <c r="G13" s="1009">
        <v>7</v>
      </c>
      <c r="H13" s="1009">
        <v>187</v>
      </c>
      <c r="I13" s="1257">
        <v>1499</v>
      </c>
      <c r="J13" s="1085">
        <v>5336.75</v>
      </c>
      <c r="K13" s="1214" t="s">
        <v>553</v>
      </c>
      <c r="L13" s="683">
        <v>7</v>
      </c>
      <c r="M13" s="1214" t="s">
        <v>86</v>
      </c>
      <c r="N13" s="1259">
        <f t="shared" si="0"/>
        <v>5523.75</v>
      </c>
      <c r="O13" s="1260" t="s">
        <v>554</v>
      </c>
      <c r="P13" s="1009">
        <v>5523.75</v>
      </c>
      <c r="Q13" s="1261" t="s">
        <v>547</v>
      </c>
      <c r="R13" s="1009">
        <v>5523.75</v>
      </c>
      <c r="S13" s="1214" t="s">
        <v>86</v>
      </c>
      <c r="T13" s="1214" t="s">
        <v>86</v>
      </c>
      <c r="U13" s="1264" t="s">
        <v>563</v>
      </c>
      <c r="V13" s="1265" t="s">
        <v>567</v>
      </c>
    </row>
    <row r="14" spans="1:25" s="355" customFormat="1" ht="20.25" x14ac:dyDescent="0.3">
      <c r="A14" s="1008" t="s">
        <v>32</v>
      </c>
      <c r="B14" s="1257">
        <v>2366</v>
      </c>
      <c r="C14" s="1258" t="s">
        <v>82</v>
      </c>
      <c r="D14" s="1257">
        <v>513</v>
      </c>
      <c r="E14" s="1009">
        <v>34</v>
      </c>
      <c r="F14" s="1009">
        <v>353</v>
      </c>
      <c r="G14" s="1009">
        <v>3</v>
      </c>
      <c r="H14" s="1009">
        <v>56</v>
      </c>
      <c r="I14" s="1257">
        <v>513</v>
      </c>
      <c r="J14" s="1085">
        <v>1078</v>
      </c>
      <c r="K14" s="1214" t="s">
        <v>553</v>
      </c>
      <c r="L14" s="683">
        <v>3</v>
      </c>
      <c r="M14" s="1214" t="s">
        <v>86</v>
      </c>
      <c r="N14" s="1259">
        <f t="shared" si="0"/>
        <v>1134</v>
      </c>
      <c r="O14" s="1260" t="s">
        <v>554</v>
      </c>
      <c r="P14" s="1009">
        <v>1134</v>
      </c>
      <c r="Q14" s="1261" t="s">
        <v>547</v>
      </c>
      <c r="R14" s="1009">
        <v>1134</v>
      </c>
      <c r="S14" s="1214" t="s">
        <v>86</v>
      </c>
      <c r="T14" s="1214" t="s">
        <v>86</v>
      </c>
      <c r="U14" s="1214"/>
      <c r="V14" s="1267" t="s">
        <v>568</v>
      </c>
    </row>
    <row r="15" spans="1:25" s="355" customFormat="1" ht="20.25" x14ac:dyDescent="0.3">
      <c r="A15" s="1008" t="s">
        <v>28</v>
      </c>
      <c r="B15" s="1257">
        <v>7687</v>
      </c>
      <c r="C15" s="1258" t="s">
        <v>82</v>
      </c>
      <c r="D15" s="1257">
        <v>266</v>
      </c>
      <c r="E15" s="1009">
        <v>9</v>
      </c>
      <c r="F15" s="1009">
        <v>100</v>
      </c>
      <c r="G15" s="1009">
        <v>39</v>
      </c>
      <c r="H15" s="1009">
        <v>1154</v>
      </c>
      <c r="I15" s="1257">
        <v>266</v>
      </c>
      <c r="J15" s="1085">
        <v>4562.125</v>
      </c>
      <c r="K15" s="1214" t="s">
        <v>553</v>
      </c>
      <c r="L15" s="683">
        <v>39</v>
      </c>
      <c r="M15" s="1214" t="s">
        <v>86</v>
      </c>
      <c r="N15" s="1259">
        <f t="shared" si="0"/>
        <v>5716.125</v>
      </c>
      <c r="O15" s="1260" t="s">
        <v>554</v>
      </c>
      <c r="P15" s="1009">
        <v>5716.125</v>
      </c>
      <c r="Q15" s="1261" t="s">
        <v>547</v>
      </c>
      <c r="R15" s="1009">
        <v>5716.125</v>
      </c>
      <c r="S15" s="1214" t="s">
        <v>86</v>
      </c>
      <c r="T15" s="1214" t="s">
        <v>86</v>
      </c>
      <c r="U15" s="1214"/>
      <c r="V15" s="1268"/>
    </row>
    <row r="16" spans="1:25" s="355" customFormat="1" ht="20.25" x14ac:dyDescent="0.3">
      <c r="A16" s="1008" t="s">
        <v>33</v>
      </c>
      <c r="B16" s="1257">
        <v>525</v>
      </c>
      <c r="C16" s="1258" t="s">
        <v>82</v>
      </c>
      <c r="D16" s="1257">
        <v>17</v>
      </c>
      <c r="E16" s="1009"/>
      <c r="F16" s="1009"/>
      <c r="G16" s="1009">
        <v>1</v>
      </c>
      <c r="H16" s="1009">
        <v>20</v>
      </c>
      <c r="I16" s="1257">
        <v>17</v>
      </c>
      <c r="J16" s="1085">
        <v>234.25</v>
      </c>
      <c r="K16" s="1214" t="s">
        <v>553</v>
      </c>
      <c r="L16" s="683">
        <v>1</v>
      </c>
      <c r="M16" s="1214" t="s">
        <v>86</v>
      </c>
      <c r="N16" s="1259">
        <f t="shared" si="0"/>
        <v>254.25</v>
      </c>
      <c r="O16" s="1260" t="s">
        <v>554</v>
      </c>
      <c r="P16" s="683">
        <v>254.25</v>
      </c>
      <c r="Q16" s="1261" t="s">
        <v>547</v>
      </c>
      <c r="R16" s="683">
        <v>254.25</v>
      </c>
      <c r="S16" s="1214" t="s">
        <v>86</v>
      </c>
      <c r="T16" s="1214" t="s">
        <v>86</v>
      </c>
      <c r="U16" s="1009"/>
      <c r="V16" s="1009"/>
    </row>
    <row r="17" spans="1:23" s="355" customFormat="1" ht="20.25" x14ac:dyDescent="0.3">
      <c r="A17" s="1008" t="s">
        <v>34</v>
      </c>
      <c r="B17" s="1257">
        <v>2912</v>
      </c>
      <c r="C17" s="1258" t="s">
        <v>82</v>
      </c>
      <c r="D17" s="1257">
        <v>204</v>
      </c>
      <c r="E17" s="1009">
        <v>1</v>
      </c>
      <c r="F17" s="1009">
        <v>16</v>
      </c>
      <c r="G17" s="1009">
        <v>1</v>
      </c>
      <c r="H17" s="1009">
        <v>35</v>
      </c>
      <c r="I17" s="1257">
        <v>204</v>
      </c>
      <c r="J17" s="1085">
        <v>1126</v>
      </c>
      <c r="K17" s="1214" t="s">
        <v>553</v>
      </c>
      <c r="L17" s="683">
        <v>1</v>
      </c>
      <c r="M17" s="1214" t="s">
        <v>86</v>
      </c>
      <c r="N17" s="1259">
        <f t="shared" si="0"/>
        <v>1161</v>
      </c>
      <c r="O17" s="1260" t="s">
        <v>554</v>
      </c>
      <c r="P17" s="1009">
        <v>1161</v>
      </c>
      <c r="Q17" s="1261" t="s">
        <v>547</v>
      </c>
      <c r="R17" s="1009">
        <v>1161</v>
      </c>
      <c r="S17" s="1214" t="s">
        <v>86</v>
      </c>
      <c r="T17" s="1214" t="s">
        <v>86</v>
      </c>
      <c r="U17" s="1009"/>
      <c r="V17" s="1009"/>
    </row>
    <row r="18" spans="1:23" s="355" customFormat="1" ht="20.25" x14ac:dyDescent="0.3">
      <c r="A18" s="1008" t="s">
        <v>35</v>
      </c>
      <c r="B18" s="1257">
        <v>2352</v>
      </c>
      <c r="C18" s="1258" t="s">
        <v>82</v>
      </c>
      <c r="D18" s="1257">
        <v>274</v>
      </c>
      <c r="E18" s="1009">
        <v>3</v>
      </c>
      <c r="F18" s="1009">
        <v>34</v>
      </c>
      <c r="G18" s="1009">
        <v>3</v>
      </c>
      <c r="H18" s="1009">
        <v>141</v>
      </c>
      <c r="I18" s="1257">
        <v>274</v>
      </c>
      <c r="J18" s="1085">
        <v>793.875</v>
      </c>
      <c r="K18" s="1214" t="s">
        <v>553</v>
      </c>
      <c r="L18" s="683">
        <v>3</v>
      </c>
      <c r="M18" s="1214" t="s">
        <v>86</v>
      </c>
      <c r="N18" s="1259">
        <f t="shared" si="0"/>
        <v>934.875</v>
      </c>
      <c r="O18" s="1260" t="s">
        <v>554</v>
      </c>
      <c r="P18" s="683">
        <v>934.875</v>
      </c>
      <c r="Q18" s="1261" t="s">
        <v>547</v>
      </c>
      <c r="R18" s="683">
        <v>934.875</v>
      </c>
      <c r="S18" s="1214" t="s">
        <v>86</v>
      </c>
      <c r="T18" s="1214" t="s">
        <v>86</v>
      </c>
      <c r="U18" s="1230">
        <v>0</v>
      </c>
      <c r="V18" s="1230"/>
    </row>
    <row r="19" spans="1:23" s="355" customFormat="1" ht="20.25" x14ac:dyDescent="0.3">
      <c r="A19" s="1008" t="s">
        <v>36</v>
      </c>
      <c r="B19" s="1257">
        <v>5868</v>
      </c>
      <c r="C19" s="1258" t="s">
        <v>82</v>
      </c>
      <c r="D19" s="1257">
        <v>393</v>
      </c>
      <c r="E19" s="1009">
        <v>1</v>
      </c>
      <c r="F19" s="1009">
        <v>57</v>
      </c>
      <c r="G19" s="1009">
        <v>2</v>
      </c>
      <c r="H19" s="1009">
        <v>195</v>
      </c>
      <c r="I19" s="1257">
        <v>393</v>
      </c>
      <c r="J19" s="1085">
        <v>2168.625</v>
      </c>
      <c r="K19" s="1214" t="s">
        <v>553</v>
      </c>
      <c r="L19" s="683">
        <v>2</v>
      </c>
      <c r="M19" s="1214" t="s">
        <v>86</v>
      </c>
      <c r="N19" s="1259">
        <f t="shared" si="0"/>
        <v>2363.625</v>
      </c>
      <c r="O19" s="1260" t="s">
        <v>554</v>
      </c>
      <c r="P19" s="1009">
        <v>2363.625</v>
      </c>
      <c r="Q19" s="1261" t="s">
        <v>547</v>
      </c>
      <c r="R19" s="1009">
        <v>2363.625</v>
      </c>
      <c r="S19" s="1214" t="s">
        <v>86</v>
      </c>
      <c r="T19" s="1214" t="s">
        <v>86</v>
      </c>
      <c r="U19" s="1230">
        <v>0</v>
      </c>
      <c r="V19" s="1230"/>
    </row>
    <row r="20" spans="1:23" s="355" customFormat="1" ht="24" customHeight="1" x14ac:dyDescent="0.3">
      <c r="A20" s="1008" t="s">
        <v>37</v>
      </c>
      <c r="B20" s="1257">
        <v>195</v>
      </c>
      <c r="C20" s="1258" t="s">
        <v>82</v>
      </c>
      <c r="D20" s="1257">
        <v>10</v>
      </c>
      <c r="E20" s="683"/>
      <c r="F20" s="683"/>
      <c r="G20" s="683">
        <v>1</v>
      </c>
      <c r="H20" s="683">
        <v>60</v>
      </c>
      <c r="I20" s="1257">
        <v>10</v>
      </c>
      <c r="J20" s="1085">
        <v>-9.375</v>
      </c>
      <c r="K20" s="1214" t="s">
        <v>553</v>
      </c>
      <c r="L20" s="683">
        <v>1</v>
      </c>
      <c r="M20" s="1214" t="s">
        <v>86</v>
      </c>
      <c r="N20" s="1259">
        <f t="shared" si="0"/>
        <v>50.625</v>
      </c>
      <c r="O20" s="1260" t="s">
        <v>554</v>
      </c>
      <c r="P20" s="683">
        <v>50.625</v>
      </c>
      <c r="Q20" s="1261" t="s">
        <v>547</v>
      </c>
      <c r="R20" s="683">
        <v>50.625</v>
      </c>
      <c r="S20" s="1214" t="s">
        <v>86</v>
      </c>
      <c r="T20" s="1214" t="s">
        <v>86</v>
      </c>
      <c r="U20" s="1230">
        <v>0</v>
      </c>
      <c r="V20" s="1269"/>
    </row>
    <row r="21" spans="1:23" s="355" customFormat="1" ht="20.25" x14ac:dyDescent="0.3">
      <c r="A21" s="1008" t="s">
        <v>38</v>
      </c>
      <c r="B21" s="1257">
        <v>1478</v>
      </c>
      <c r="C21" s="1258" t="s">
        <v>82</v>
      </c>
      <c r="D21" s="1257">
        <v>243</v>
      </c>
      <c r="E21" s="1009"/>
      <c r="F21" s="1009"/>
      <c r="G21" s="1009">
        <v>2</v>
      </c>
      <c r="H21" s="1009">
        <v>63</v>
      </c>
      <c r="I21" s="1257">
        <v>243</v>
      </c>
      <c r="J21" s="1085">
        <v>297</v>
      </c>
      <c r="K21" s="1214" t="s">
        <v>553</v>
      </c>
      <c r="L21" s="683">
        <v>2</v>
      </c>
      <c r="M21" s="1214" t="s">
        <v>86</v>
      </c>
      <c r="N21" s="1259">
        <f t="shared" si="0"/>
        <v>360</v>
      </c>
      <c r="O21" s="1260" t="s">
        <v>554</v>
      </c>
      <c r="P21" s="1009">
        <v>360</v>
      </c>
      <c r="Q21" s="1261" t="s">
        <v>547</v>
      </c>
      <c r="R21" s="1009">
        <v>360</v>
      </c>
      <c r="S21" s="1214" t="s">
        <v>86</v>
      </c>
      <c r="T21" s="1214" t="s">
        <v>86</v>
      </c>
      <c r="U21" s="1232"/>
      <c r="V21" s="1269"/>
    </row>
    <row r="22" spans="1:23" s="355" customFormat="1" ht="20.25" x14ac:dyDescent="0.3">
      <c r="A22" s="1008" t="s">
        <v>39</v>
      </c>
      <c r="B22" s="1257">
        <v>515</v>
      </c>
      <c r="C22" s="1258" t="s">
        <v>82</v>
      </c>
      <c r="D22" s="1257">
        <v>71</v>
      </c>
      <c r="E22" s="1009"/>
      <c r="F22" s="1009"/>
      <c r="G22" s="1009">
        <v>1</v>
      </c>
      <c r="H22" s="1009">
        <v>15</v>
      </c>
      <c r="I22" s="1257">
        <v>71</v>
      </c>
      <c r="J22" s="1085">
        <v>202.125</v>
      </c>
      <c r="K22" s="1214" t="s">
        <v>553</v>
      </c>
      <c r="L22" s="683">
        <v>1</v>
      </c>
      <c r="M22" s="1214" t="s">
        <v>86</v>
      </c>
      <c r="N22" s="1259">
        <f t="shared" si="0"/>
        <v>217.125</v>
      </c>
      <c r="O22" s="1260" t="s">
        <v>554</v>
      </c>
      <c r="P22" s="1009">
        <v>217.125</v>
      </c>
      <c r="Q22" s="1261" t="s">
        <v>547</v>
      </c>
      <c r="R22" s="1009">
        <v>217.125</v>
      </c>
      <c r="S22" s="1214" t="s">
        <v>86</v>
      </c>
      <c r="T22" s="1214" t="s">
        <v>86</v>
      </c>
      <c r="U22" s="1232"/>
      <c r="V22" s="1269"/>
    </row>
    <row r="23" spans="1:23" s="355" customFormat="1" ht="20.25" x14ac:dyDescent="0.3">
      <c r="A23" s="1008" t="s">
        <v>44</v>
      </c>
      <c r="B23" s="1257">
        <v>4678</v>
      </c>
      <c r="C23" s="1258" t="s">
        <v>82</v>
      </c>
      <c r="D23" s="1257">
        <v>315</v>
      </c>
      <c r="E23" s="1009">
        <v>1</v>
      </c>
      <c r="F23" s="1009">
        <v>7</v>
      </c>
      <c r="G23" s="1009"/>
      <c r="H23" s="1009"/>
      <c r="I23" s="1257">
        <v>315</v>
      </c>
      <c r="J23" s="1085">
        <v>640.125</v>
      </c>
      <c r="K23" s="683"/>
      <c r="L23" s="683"/>
      <c r="M23" s="1214" t="s">
        <v>86</v>
      </c>
      <c r="N23" s="1259">
        <f t="shared" si="0"/>
        <v>640.125</v>
      </c>
      <c r="O23" s="1260" t="s">
        <v>554</v>
      </c>
      <c r="P23" s="1009">
        <v>640.125</v>
      </c>
      <c r="Q23" s="1261" t="s">
        <v>547</v>
      </c>
      <c r="R23" s="1009">
        <v>640.125</v>
      </c>
      <c r="S23" s="1214" t="s">
        <v>86</v>
      </c>
      <c r="T23" s="1214" t="s">
        <v>86</v>
      </c>
      <c r="U23" s="1232"/>
      <c r="V23" s="1269"/>
    </row>
    <row r="24" spans="1:23" s="355" customFormat="1" ht="20.25" x14ac:dyDescent="0.3">
      <c r="A24" s="353" t="s">
        <v>40</v>
      </c>
      <c r="B24" s="1270">
        <v>702</v>
      </c>
      <c r="C24" s="1271" t="s">
        <v>82</v>
      </c>
      <c r="D24" s="1270">
        <v>31</v>
      </c>
      <c r="E24" s="356">
        <v>1</v>
      </c>
      <c r="F24" s="356">
        <v>8</v>
      </c>
      <c r="G24" s="356">
        <v>1</v>
      </c>
      <c r="H24" s="356">
        <v>17</v>
      </c>
      <c r="I24" s="1270">
        <v>31</v>
      </c>
      <c r="J24" s="1272">
        <v>35.875</v>
      </c>
      <c r="K24" s="1236" t="s">
        <v>553</v>
      </c>
      <c r="L24" s="360">
        <v>1</v>
      </c>
      <c r="M24" s="1236" t="s">
        <v>86</v>
      </c>
      <c r="N24" s="1273">
        <f t="shared" si="0"/>
        <v>52.875</v>
      </c>
      <c r="O24" s="1274" t="s">
        <v>554</v>
      </c>
      <c r="P24" s="356">
        <v>52.875</v>
      </c>
      <c r="Q24" s="1275" t="s">
        <v>547</v>
      </c>
      <c r="R24" s="1238">
        <v>52.875</v>
      </c>
      <c r="S24" s="1276" t="s">
        <v>86</v>
      </c>
      <c r="T24" s="1276" t="s">
        <v>86</v>
      </c>
      <c r="U24" s="1240"/>
      <c r="V24" s="1277"/>
    </row>
    <row r="25" spans="1:23" s="355" customFormat="1" ht="20.25" x14ac:dyDescent="0.3">
      <c r="A25" s="1042" t="s">
        <v>41</v>
      </c>
      <c r="B25" s="1195">
        <f>SUM(B9:B24)</f>
        <v>56809</v>
      </c>
      <c r="C25" s="1196"/>
      <c r="D25" s="1096">
        <f>SUM(D9:D24)</f>
        <v>5689</v>
      </c>
      <c r="E25" s="1197">
        <v>166</v>
      </c>
      <c r="F25" s="1197">
        <v>2042</v>
      </c>
      <c r="G25" s="1197">
        <f>SUM(G9:G24)</f>
        <v>70</v>
      </c>
      <c r="H25" s="1197">
        <f>SUM(H9:H24)</f>
        <v>2225</v>
      </c>
      <c r="I25" s="1197">
        <f>SUM(I9:I24)</f>
        <v>5689</v>
      </c>
      <c r="J25" s="1278">
        <v>18461.5</v>
      </c>
      <c r="K25" s="1197"/>
      <c r="L25" s="1197">
        <v>70</v>
      </c>
      <c r="M25" s="1198" t="s">
        <v>86</v>
      </c>
      <c r="N25" s="1279">
        <f t="shared" si="0"/>
        <v>20686.5</v>
      </c>
      <c r="O25" s="1280" t="s">
        <v>554</v>
      </c>
      <c r="P25" s="1197">
        <v>20686.5</v>
      </c>
      <c r="Q25" s="1201"/>
      <c r="R25" s="1197">
        <v>20686.5</v>
      </c>
      <c r="S25" s="1198" t="s">
        <v>86</v>
      </c>
      <c r="T25" s="1198" t="s">
        <v>86</v>
      </c>
      <c r="U25" s="1281">
        <v>0</v>
      </c>
      <c r="V25" s="1282"/>
    </row>
    <row r="26" spans="1:23" s="355" customFormat="1" ht="20.25" x14ac:dyDescent="0.3">
      <c r="A26" s="1283" t="s">
        <v>543</v>
      </c>
      <c r="B26" s="1052"/>
      <c r="C26" s="1052"/>
      <c r="D26" s="1053"/>
      <c r="E26" s="1054"/>
      <c r="F26" s="1054"/>
      <c r="G26" s="1054"/>
      <c r="H26" s="1054"/>
      <c r="I26" s="1054"/>
      <c r="J26" s="1054"/>
      <c r="K26" s="1054"/>
      <c r="L26" s="1054"/>
      <c r="M26" s="1054"/>
      <c r="N26" s="1054"/>
      <c r="O26" s="1053"/>
      <c r="P26" s="1054"/>
      <c r="Q26" s="1055"/>
      <c r="R26" s="1159"/>
      <c r="S26" s="1061"/>
      <c r="T26" s="1053"/>
      <c r="U26" s="1059"/>
      <c r="V26" s="1060"/>
    </row>
    <row r="27" spans="1:23" s="355" customFormat="1" x14ac:dyDescent="0.3">
      <c r="A27" s="954" t="s">
        <v>544</v>
      </c>
      <c r="B27" s="954"/>
      <c r="C27" s="954"/>
      <c r="D27" s="954"/>
      <c r="E27" s="1061"/>
      <c r="F27" s="1062"/>
      <c r="G27" s="1062"/>
      <c r="H27" s="1062"/>
      <c r="I27" s="1062"/>
      <c r="J27" s="1062"/>
      <c r="K27" s="1062"/>
      <c r="L27" s="1062"/>
      <c r="M27" s="1062"/>
      <c r="N27" s="1062"/>
      <c r="O27" s="1062"/>
      <c r="P27" s="1061"/>
      <c r="Q27" s="1062"/>
      <c r="R27" s="1063"/>
      <c r="S27" s="1159"/>
      <c r="T27" s="1061"/>
      <c r="U27" s="1061"/>
      <c r="V27" s="1064"/>
      <c r="W27" s="1065"/>
    </row>
    <row r="28" spans="1:23" s="355" customFormat="1" x14ac:dyDescent="0.3">
      <c r="A28" s="1498" t="s">
        <v>77</v>
      </c>
      <c r="B28" s="1498"/>
      <c r="C28" s="1498"/>
      <c r="D28" s="1498"/>
      <c r="E28" s="1498"/>
      <c r="F28" s="1498"/>
      <c r="G28" s="1498"/>
      <c r="H28" s="1498"/>
      <c r="I28" s="1498"/>
      <c r="J28" s="1498"/>
      <c r="K28" s="1498"/>
      <c r="L28" s="1498"/>
      <c r="M28" s="1498"/>
      <c r="N28" s="1498"/>
      <c r="O28" s="1498"/>
      <c r="P28" s="1498"/>
      <c r="Q28" s="1498"/>
      <c r="R28" s="1498"/>
      <c r="S28" s="1498"/>
      <c r="T28" s="1498"/>
      <c r="U28" s="1498"/>
      <c r="V28" s="1498"/>
      <c r="W28" s="1498"/>
    </row>
    <row r="29" spans="1:23" s="960" customFormat="1" x14ac:dyDescent="0.3">
      <c r="A29" s="1498" t="s">
        <v>75</v>
      </c>
      <c r="B29" s="1498"/>
      <c r="C29" s="1498"/>
      <c r="D29" s="1498"/>
      <c r="E29" s="1498"/>
      <c r="F29" s="1498"/>
      <c r="G29" s="1498"/>
      <c r="H29" s="1498"/>
      <c r="I29" s="1498"/>
      <c r="J29" s="1498"/>
      <c r="K29" s="1498"/>
      <c r="L29" s="1498"/>
      <c r="M29" s="1498"/>
      <c r="N29" s="1498"/>
      <c r="O29" s="1498"/>
      <c r="P29" s="1498"/>
      <c r="Q29" s="1498"/>
      <c r="R29" s="1498"/>
      <c r="S29" s="1498"/>
      <c r="T29" s="1498"/>
      <c r="U29" s="1498"/>
      <c r="V29" s="1498"/>
      <c r="W29" s="1498"/>
    </row>
    <row r="30" spans="1:23" s="960" customFormat="1" x14ac:dyDescent="0.2">
      <c r="D30" s="1068"/>
      <c r="E30" s="1068"/>
      <c r="F30" s="1068"/>
      <c r="G30" s="1068"/>
      <c r="H30" s="1068"/>
      <c r="I30" s="1068"/>
      <c r="J30" s="1068"/>
      <c r="K30" s="1069"/>
      <c r="L30" s="1069"/>
      <c r="M30" s="1069"/>
    </row>
    <row r="31" spans="1:23" s="960" customFormat="1" x14ac:dyDescent="0.2">
      <c r="D31" s="1068"/>
      <c r="E31" s="1068"/>
      <c r="F31" s="1068"/>
      <c r="G31" s="1068"/>
      <c r="H31" s="1068"/>
      <c r="I31" s="1068"/>
      <c r="J31" s="1068"/>
      <c r="K31" s="1069"/>
      <c r="L31" s="1069"/>
      <c r="M31" s="1069"/>
    </row>
    <row r="32" spans="1:23" s="960" customFormat="1" x14ac:dyDescent="0.2">
      <c r="D32" s="1068"/>
      <c r="E32" s="1068"/>
      <c r="F32" s="1068"/>
      <c r="G32" s="1068"/>
      <c r="H32" s="1068"/>
      <c r="I32" s="1068"/>
      <c r="J32" s="1068"/>
      <c r="K32" s="1069"/>
      <c r="L32" s="1069"/>
      <c r="M32" s="1069"/>
    </row>
    <row r="33" spans="11:22" s="960" customFormat="1" x14ac:dyDescent="0.2">
      <c r="K33" s="1069"/>
      <c r="L33" s="1069"/>
      <c r="M33" s="1069"/>
      <c r="V33" s="1070"/>
    </row>
    <row r="34" spans="11:22" s="960" customFormat="1" x14ac:dyDescent="0.2">
      <c r="K34" s="1069"/>
      <c r="L34" s="1069"/>
      <c r="M34" s="1069"/>
      <c r="V34" s="1070"/>
    </row>
    <row r="35" spans="11:22" s="960" customFormat="1" x14ac:dyDescent="0.2">
      <c r="K35" s="1069"/>
      <c r="L35" s="1069"/>
      <c r="M35" s="1069"/>
      <c r="V35" s="1070"/>
    </row>
    <row r="36" spans="11:22" s="960" customFormat="1" x14ac:dyDescent="0.2">
      <c r="K36" s="1069"/>
      <c r="L36" s="1069"/>
      <c r="M36" s="1069"/>
    </row>
    <row r="37" spans="11:22" s="960" customFormat="1" x14ac:dyDescent="0.2">
      <c r="K37" s="1069"/>
      <c r="L37" s="1069"/>
      <c r="M37" s="1069"/>
    </row>
    <row r="38" spans="11:22" s="960" customFormat="1" x14ac:dyDescent="0.2">
      <c r="K38" s="1069"/>
      <c r="L38" s="1069"/>
      <c r="M38" s="1069"/>
    </row>
    <row r="39" spans="11:22" s="960" customFormat="1" x14ac:dyDescent="0.2">
      <c r="K39" s="1069"/>
      <c r="L39" s="1069"/>
      <c r="M39" s="1069"/>
    </row>
    <row r="40" spans="11:22" s="960" customFormat="1" x14ac:dyDescent="0.2">
      <c r="K40" s="1069"/>
      <c r="L40" s="1069"/>
      <c r="M40" s="1069"/>
    </row>
    <row r="41" spans="11:22" s="960" customFormat="1" x14ac:dyDescent="0.2">
      <c r="K41" s="1069"/>
      <c r="L41" s="1069"/>
      <c r="M41" s="1069"/>
    </row>
    <row r="42" spans="11:22" s="960" customFormat="1" x14ac:dyDescent="0.2">
      <c r="K42" s="1069"/>
      <c r="L42" s="1069"/>
      <c r="M42" s="1069"/>
    </row>
    <row r="43" spans="11:22" s="960" customFormat="1" x14ac:dyDescent="0.2">
      <c r="K43" s="1069"/>
      <c r="L43" s="1069"/>
      <c r="M43" s="1069"/>
    </row>
    <row r="44" spans="11:22" s="960" customFormat="1" x14ac:dyDescent="0.2">
      <c r="K44" s="1069"/>
      <c r="L44" s="1069"/>
      <c r="M44" s="1069"/>
    </row>
    <row r="45" spans="11:22" s="960" customFormat="1" x14ac:dyDescent="0.2">
      <c r="K45" s="1069"/>
      <c r="L45" s="1069"/>
      <c r="M45" s="1069"/>
    </row>
    <row r="46" spans="11:22" s="960" customFormat="1" x14ac:dyDescent="0.2">
      <c r="K46" s="1069"/>
      <c r="L46" s="1069"/>
      <c r="M46" s="1069"/>
    </row>
    <row r="47" spans="11:22" s="960" customFormat="1" x14ac:dyDescent="0.2">
      <c r="K47" s="1069"/>
      <c r="L47" s="1069"/>
      <c r="M47" s="1069"/>
    </row>
    <row r="48" spans="11:22" s="960" customFormat="1" x14ac:dyDescent="0.2">
      <c r="K48" s="1069"/>
      <c r="L48" s="1069"/>
      <c r="M48" s="1069"/>
    </row>
    <row r="49" spans="11:13" s="960" customFormat="1" x14ac:dyDescent="0.2">
      <c r="K49" s="1069"/>
      <c r="L49" s="1069"/>
      <c r="M49" s="1069"/>
    </row>
    <row r="50" spans="11:13" s="960" customFormat="1" x14ac:dyDescent="0.2">
      <c r="K50" s="1069"/>
      <c r="L50" s="1069"/>
      <c r="M50" s="1069"/>
    </row>
    <row r="51" spans="11:13" s="960" customFormat="1" x14ac:dyDescent="0.2">
      <c r="K51" s="1069"/>
      <c r="L51" s="1069"/>
      <c r="M51" s="1069"/>
    </row>
    <row r="52" spans="11:13" s="960" customFormat="1" x14ac:dyDescent="0.2">
      <c r="K52" s="1069"/>
      <c r="L52" s="1069"/>
      <c r="M52" s="1069"/>
    </row>
    <row r="53" spans="11:13" s="960" customFormat="1" x14ac:dyDescent="0.2">
      <c r="K53" s="1069"/>
      <c r="L53" s="1069"/>
      <c r="M53" s="1069"/>
    </row>
    <row r="54" spans="11:13" s="960" customFormat="1" x14ac:dyDescent="0.2">
      <c r="K54" s="1069"/>
      <c r="L54" s="1069"/>
      <c r="M54" s="1069"/>
    </row>
    <row r="55" spans="11:13" s="960" customFormat="1" x14ac:dyDescent="0.2">
      <c r="K55" s="1069"/>
      <c r="L55" s="1069"/>
      <c r="M55" s="1069"/>
    </row>
    <row r="56" spans="11:13" s="960" customFormat="1" x14ac:dyDescent="0.2">
      <c r="K56" s="1069"/>
      <c r="L56" s="1069"/>
      <c r="M56" s="1069"/>
    </row>
    <row r="57" spans="11:13" s="960" customFormat="1" x14ac:dyDescent="0.2">
      <c r="K57" s="1069"/>
      <c r="L57" s="1069"/>
      <c r="M57" s="1069"/>
    </row>
    <row r="58" spans="11:13" s="960" customFormat="1" x14ac:dyDescent="0.2">
      <c r="K58" s="1069"/>
      <c r="L58" s="1069"/>
      <c r="M58" s="1069"/>
    </row>
    <row r="59" spans="11:13" s="960" customFormat="1" x14ac:dyDescent="0.2">
      <c r="K59" s="1069"/>
      <c r="L59" s="1069"/>
      <c r="M59" s="1069"/>
    </row>
    <row r="60" spans="11:13" s="960" customFormat="1" x14ac:dyDescent="0.2">
      <c r="K60" s="1069"/>
      <c r="L60" s="1069"/>
      <c r="M60" s="1069"/>
    </row>
    <row r="61" spans="11:13" s="960" customFormat="1" x14ac:dyDescent="0.2">
      <c r="K61" s="1069"/>
      <c r="L61" s="1069"/>
      <c r="M61" s="1069"/>
    </row>
    <row r="62" spans="11:13" s="960" customFormat="1" x14ac:dyDescent="0.2">
      <c r="K62" s="1069"/>
      <c r="L62" s="1069"/>
      <c r="M62" s="1069"/>
    </row>
    <row r="63" spans="11:13" s="960" customFormat="1" x14ac:dyDescent="0.2">
      <c r="K63" s="1069"/>
      <c r="L63" s="1069"/>
      <c r="M63" s="1069"/>
    </row>
    <row r="64" spans="11:13" s="960" customFormat="1" x14ac:dyDescent="0.2">
      <c r="K64" s="1069"/>
      <c r="L64" s="1069"/>
      <c r="M64" s="1069"/>
    </row>
    <row r="65" spans="11:13" s="960" customFormat="1" x14ac:dyDescent="0.2">
      <c r="K65" s="1069"/>
      <c r="L65" s="1069"/>
      <c r="M65" s="1069"/>
    </row>
    <row r="66" spans="11:13" s="960" customFormat="1" x14ac:dyDescent="0.2">
      <c r="K66" s="1069"/>
      <c r="L66" s="1069"/>
      <c r="M66" s="1069"/>
    </row>
    <row r="67" spans="11:13" s="960" customFormat="1" x14ac:dyDescent="0.2">
      <c r="K67" s="1069"/>
      <c r="L67" s="1069"/>
      <c r="M67" s="1069"/>
    </row>
    <row r="68" spans="11:13" s="960" customFormat="1" x14ac:dyDescent="0.2">
      <c r="K68" s="1069"/>
      <c r="L68" s="1069"/>
      <c r="M68" s="1069"/>
    </row>
    <row r="69" spans="11:13" s="960" customFormat="1" x14ac:dyDescent="0.2">
      <c r="K69" s="1069"/>
      <c r="L69" s="1069"/>
      <c r="M69" s="1069"/>
    </row>
    <row r="70" spans="11:13" s="960" customFormat="1" x14ac:dyDescent="0.2">
      <c r="K70" s="1069"/>
      <c r="L70" s="1069"/>
      <c r="M70" s="1069"/>
    </row>
    <row r="71" spans="11:13" s="960" customFormat="1" x14ac:dyDescent="0.2">
      <c r="K71" s="1069"/>
      <c r="L71" s="1069"/>
      <c r="M71" s="1069"/>
    </row>
    <row r="72" spans="11:13" s="960" customFormat="1" x14ac:dyDescent="0.2">
      <c r="K72" s="1069"/>
      <c r="L72" s="1069"/>
      <c r="M72" s="1069"/>
    </row>
    <row r="73" spans="11:13" s="960" customFormat="1" x14ac:dyDescent="0.2">
      <c r="K73" s="1069"/>
      <c r="L73" s="1069"/>
      <c r="M73" s="1069"/>
    </row>
    <row r="74" spans="11:13" x14ac:dyDescent="0.3">
      <c r="K74" s="1071"/>
      <c r="L74" s="1071"/>
      <c r="M74" s="1071"/>
    </row>
    <row r="75" spans="11:13" x14ac:dyDescent="0.3">
      <c r="K75" s="1071"/>
      <c r="L75" s="1071"/>
      <c r="M75" s="1071"/>
    </row>
    <row r="76" spans="11:13" x14ac:dyDescent="0.3">
      <c r="K76" s="1071"/>
      <c r="L76" s="1071"/>
      <c r="M76" s="1071"/>
    </row>
    <row r="77" spans="11:13" x14ac:dyDescent="0.3">
      <c r="K77" s="1071"/>
      <c r="L77" s="1071"/>
      <c r="M77" s="1071"/>
    </row>
    <row r="78" spans="11:13" x14ac:dyDescent="0.3">
      <c r="K78" s="1071"/>
      <c r="L78" s="1071"/>
      <c r="M78" s="1071"/>
    </row>
  </sheetData>
  <mergeCells count="32">
    <mergeCell ref="A28:W28"/>
    <mergeCell ref="M5:M7"/>
    <mergeCell ref="A29:W29"/>
    <mergeCell ref="E6:E7"/>
    <mergeCell ref="F6:F7"/>
    <mergeCell ref="G6:G7"/>
    <mergeCell ref="H6:H7"/>
    <mergeCell ref="I6:I7"/>
    <mergeCell ref="J6:J7"/>
    <mergeCell ref="O4:O7"/>
    <mergeCell ref="P4:P7"/>
    <mergeCell ref="Q4:R5"/>
    <mergeCell ref="S4:T5"/>
    <mergeCell ref="E5:F5"/>
    <mergeCell ref="G5:H5"/>
    <mergeCell ref="I5:J5"/>
    <mergeCell ref="K5:K7"/>
    <mergeCell ref="L5:L7"/>
    <mergeCell ref="A1:V1"/>
    <mergeCell ref="A3:A7"/>
    <mergeCell ref="B3:B6"/>
    <mergeCell ref="D3:F4"/>
    <mergeCell ref="G3:M4"/>
    <mergeCell ref="N3:O3"/>
    <mergeCell ref="P3:T3"/>
    <mergeCell ref="U3:U7"/>
    <mergeCell ref="V3:V7"/>
    <mergeCell ref="N4:N7"/>
    <mergeCell ref="Q6:Q7"/>
    <mergeCell ref="R6:R7"/>
    <mergeCell ref="S6:S7"/>
    <mergeCell ref="T6:T7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6" fitToHeight="0" orientation="landscape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F7C50-FB2B-4D24-B2CB-019FD959B4D5}">
  <sheetPr>
    <tabColor rgb="FFFFC000"/>
    <pageSetUpPr fitToPage="1"/>
  </sheetPr>
  <dimension ref="A1:Y78"/>
  <sheetViews>
    <sheetView view="pageBreakPreview" zoomScale="85" zoomScaleNormal="85" zoomScaleSheetLayoutView="85" zoomScalePageLayoutView="80" workbookViewId="0">
      <pane xSplit="1" ySplit="7" topLeftCell="B8" activePane="bottomRight" state="frozen"/>
      <selection pane="topRight" activeCell="B1" sqref="B1"/>
      <selection pane="bottomLeft" activeCell="A10" sqref="A10"/>
      <selection pane="bottomRight" activeCell="J19" sqref="J19"/>
    </sheetView>
  </sheetViews>
  <sheetFormatPr defaultRowHeight="20.25" x14ac:dyDescent="0.3"/>
  <cols>
    <col min="1" max="1" width="10" style="1285" customWidth="1"/>
    <col min="2" max="3" width="9.5" style="1285" customWidth="1"/>
    <col min="4" max="4" width="9.75" style="1285" customWidth="1"/>
    <col min="5" max="5" width="9" style="1285" customWidth="1"/>
    <col min="6" max="7" width="9.375" style="1285" customWidth="1"/>
    <col min="8" max="8" width="10.75" style="1285" customWidth="1"/>
    <col min="9" max="9" width="9.375" style="1285" customWidth="1"/>
    <col min="10" max="10" width="10.875" style="1285" customWidth="1"/>
    <col min="11" max="11" width="9.25" style="1285" customWidth="1"/>
    <col min="12" max="12" width="12.875" style="1285" customWidth="1"/>
    <col min="13" max="13" width="13" style="1285" customWidth="1"/>
    <col min="14" max="14" width="10.25" style="1285" bestFit="1" customWidth="1"/>
    <col min="15" max="15" width="9.375" style="1285" customWidth="1"/>
    <col min="16" max="16" width="10.375" style="1285" customWidth="1"/>
    <col min="17" max="17" width="22.625" style="1285" customWidth="1"/>
    <col min="18" max="18" width="10.75" style="1285" bestFit="1" customWidth="1"/>
    <col min="19" max="19" width="26" style="1285" customWidth="1"/>
    <col min="20" max="20" width="11.25" style="1285" bestFit="1" customWidth="1"/>
    <col min="21" max="21" width="13.75" style="1285" customWidth="1"/>
    <col min="22" max="22" width="17.25" style="1285" customWidth="1"/>
    <col min="23" max="16384" width="9" style="1285"/>
  </cols>
  <sheetData>
    <row r="1" spans="1:25" x14ac:dyDescent="0.3">
      <c r="A1" s="1537" t="s">
        <v>79</v>
      </c>
      <c r="B1" s="1537"/>
      <c r="C1" s="1537"/>
      <c r="D1" s="1537"/>
      <c r="E1" s="1537"/>
      <c r="F1" s="1537"/>
      <c r="G1" s="1537"/>
      <c r="H1" s="1537"/>
      <c r="I1" s="1537"/>
      <c r="J1" s="1537"/>
      <c r="K1" s="1537"/>
      <c r="L1" s="1537"/>
      <c r="M1" s="1537"/>
      <c r="N1" s="1537"/>
      <c r="O1" s="1537"/>
      <c r="P1" s="1537"/>
      <c r="Q1" s="1537"/>
      <c r="R1" s="1537"/>
      <c r="S1" s="1537"/>
      <c r="T1" s="1537"/>
      <c r="U1" s="1537"/>
      <c r="V1" s="1537"/>
      <c r="W1" s="1284"/>
      <c r="X1" s="1284"/>
      <c r="Y1" s="1284"/>
    </row>
    <row r="2" spans="1:25" x14ac:dyDescent="0.3">
      <c r="A2" s="1286" t="s">
        <v>569</v>
      </c>
      <c r="B2" s="1286"/>
      <c r="C2" s="1286"/>
      <c r="D2" s="1286"/>
      <c r="E2" s="1286"/>
      <c r="F2" s="1286"/>
      <c r="G2" s="1286"/>
      <c r="H2" s="1286"/>
      <c r="I2" s="1286"/>
      <c r="J2" s="1286"/>
      <c r="K2" s="1286"/>
      <c r="L2" s="1286"/>
      <c r="M2" s="1286"/>
      <c r="N2" s="1286"/>
      <c r="O2" s="1286"/>
      <c r="P2" s="1286"/>
      <c r="Q2" s="1286"/>
      <c r="R2" s="1286"/>
      <c r="S2" s="1286"/>
      <c r="T2" s="1286"/>
      <c r="U2" s="1286"/>
      <c r="V2" s="1286"/>
    </row>
    <row r="3" spans="1:25" ht="18.75" customHeight="1" x14ac:dyDescent="0.3">
      <c r="A3" s="1538" t="s">
        <v>0</v>
      </c>
      <c r="B3" s="1534" t="s">
        <v>530</v>
      </c>
      <c r="C3" s="1287" t="s">
        <v>2</v>
      </c>
      <c r="D3" s="1541" t="s">
        <v>3</v>
      </c>
      <c r="E3" s="1542"/>
      <c r="F3" s="1543"/>
      <c r="G3" s="1547" t="s">
        <v>4</v>
      </c>
      <c r="H3" s="1548"/>
      <c r="I3" s="1548"/>
      <c r="J3" s="1548"/>
      <c r="K3" s="1548"/>
      <c r="L3" s="1548"/>
      <c r="M3" s="1549"/>
      <c r="N3" s="1553" t="s">
        <v>5</v>
      </c>
      <c r="O3" s="1554"/>
      <c r="P3" s="1553" t="s">
        <v>6</v>
      </c>
      <c r="Q3" s="1555"/>
      <c r="R3" s="1555"/>
      <c r="S3" s="1555"/>
      <c r="T3" s="1554"/>
      <c r="U3" s="1531" t="s">
        <v>7</v>
      </c>
      <c r="V3" s="1531" t="s">
        <v>8</v>
      </c>
    </row>
    <row r="4" spans="1:25" s="1290" customFormat="1" ht="21" customHeight="1" x14ac:dyDescent="0.2">
      <c r="A4" s="1539"/>
      <c r="B4" s="1535"/>
      <c r="C4" s="1289" t="s">
        <v>10</v>
      </c>
      <c r="D4" s="1544"/>
      <c r="E4" s="1545"/>
      <c r="F4" s="1546"/>
      <c r="G4" s="1550"/>
      <c r="H4" s="1551"/>
      <c r="I4" s="1551"/>
      <c r="J4" s="1551"/>
      <c r="K4" s="1551"/>
      <c r="L4" s="1551"/>
      <c r="M4" s="1552"/>
      <c r="N4" s="1531" t="s">
        <v>11</v>
      </c>
      <c r="O4" s="1531" t="s">
        <v>549</v>
      </c>
      <c r="P4" s="1531" t="s">
        <v>550</v>
      </c>
      <c r="Q4" s="1547" t="s">
        <v>14</v>
      </c>
      <c r="R4" s="1549"/>
      <c r="S4" s="1547" t="s">
        <v>15</v>
      </c>
      <c r="T4" s="1549"/>
      <c r="U4" s="1532"/>
      <c r="V4" s="1532"/>
    </row>
    <row r="5" spans="1:25" s="1290" customFormat="1" ht="18.75" customHeight="1" x14ac:dyDescent="0.2">
      <c r="A5" s="1539"/>
      <c r="B5" s="1535"/>
      <c r="C5" s="1289" t="s">
        <v>17</v>
      </c>
      <c r="D5" s="1291" t="s">
        <v>18</v>
      </c>
      <c r="E5" s="1557" t="s">
        <v>19</v>
      </c>
      <c r="F5" s="1558"/>
      <c r="G5" s="1557" t="s">
        <v>69</v>
      </c>
      <c r="H5" s="1558"/>
      <c r="I5" s="1557" t="s">
        <v>70</v>
      </c>
      <c r="J5" s="1558"/>
      <c r="K5" s="1531" t="s">
        <v>20</v>
      </c>
      <c r="L5" s="1534" t="s">
        <v>21</v>
      </c>
      <c r="M5" s="1534" t="s">
        <v>533</v>
      </c>
      <c r="N5" s="1532"/>
      <c r="O5" s="1532"/>
      <c r="P5" s="1532"/>
      <c r="Q5" s="1550"/>
      <c r="R5" s="1552"/>
      <c r="S5" s="1550"/>
      <c r="T5" s="1552"/>
      <c r="U5" s="1532"/>
      <c r="V5" s="1532"/>
    </row>
    <row r="6" spans="1:25" s="1292" customFormat="1" ht="18.75" customHeight="1" x14ac:dyDescent="0.2">
      <c r="A6" s="1539"/>
      <c r="B6" s="1535"/>
      <c r="C6" s="1288" t="s">
        <v>24</v>
      </c>
      <c r="D6" s="1291" t="s">
        <v>81</v>
      </c>
      <c r="E6" s="1534" t="s">
        <v>25</v>
      </c>
      <c r="F6" s="1534" t="s">
        <v>68</v>
      </c>
      <c r="G6" s="1534" t="s">
        <v>68</v>
      </c>
      <c r="H6" s="1534" t="s">
        <v>551</v>
      </c>
      <c r="I6" s="1534" t="s">
        <v>68</v>
      </c>
      <c r="J6" s="1534" t="s">
        <v>551</v>
      </c>
      <c r="K6" s="1532"/>
      <c r="L6" s="1535"/>
      <c r="M6" s="1535"/>
      <c r="N6" s="1532"/>
      <c r="O6" s="1532"/>
      <c r="P6" s="1532"/>
      <c r="Q6" s="1534" t="s">
        <v>67</v>
      </c>
      <c r="R6" s="1534" t="s">
        <v>552</v>
      </c>
      <c r="S6" s="1534" t="s">
        <v>67</v>
      </c>
      <c r="T6" s="1534" t="s">
        <v>552</v>
      </c>
      <c r="U6" s="1532"/>
      <c r="V6" s="1532"/>
    </row>
    <row r="7" spans="1:25" s="1292" customFormat="1" ht="55.5" customHeight="1" x14ac:dyDescent="0.2">
      <c r="A7" s="1540"/>
      <c r="B7" s="1293" t="s">
        <v>536</v>
      </c>
      <c r="C7" s="1293"/>
      <c r="D7" s="1294"/>
      <c r="E7" s="1536"/>
      <c r="F7" s="1536"/>
      <c r="G7" s="1536"/>
      <c r="H7" s="1536"/>
      <c r="I7" s="1536"/>
      <c r="J7" s="1536"/>
      <c r="K7" s="1533"/>
      <c r="L7" s="1536"/>
      <c r="M7" s="1536"/>
      <c r="N7" s="1533"/>
      <c r="O7" s="1533"/>
      <c r="P7" s="1533"/>
      <c r="Q7" s="1536"/>
      <c r="R7" s="1536"/>
      <c r="S7" s="1536"/>
      <c r="T7" s="1536"/>
      <c r="U7" s="1533"/>
      <c r="V7" s="1533"/>
    </row>
    <row r="8" spans="1:25" s="1292" customFormat="1" ht="20.25" customHeight="1" x14ac:dyDescent="0.2">
      <c r="A8" s="1295" t="s">
        <v>46</v>
      </c>
      <c r="B8" s="1295" t="s">
        <v>47</v>
      </c>
      <c r="C8" s="1295" t="s">
        <v>48</v>
      </c>
      <c r="D8" s="1295" t="s">
        <v>49</v>
      </c>
      <c r="E8" s="1295" t="s">
        <v>50</v>
      </c>
      <c r="F8" s="1295" t="s">
        <v>51</v>
      </c>
      <c r="G8" s="1295" t="s">
        <v>52</v>
      </c>
      <c r="H8" s="1295" t="s">
        <v>53</v>
      </c>
      <c r="I8" s="1295" t="s">
        <v>54</v>
      </c>
      <c r="J8" s="1295" t="s">
        <v>55</v>
      </c>
      <c r="K8" s="1295" t="s">
        <v>56</v>
      </c>
      <c r="L8" s="1295" t="s">
        <v>57</v>
      </c>
      <c r="M8" s="1295" t="s">
        <v>58</v>
      </c>
      <c r="N8" s="1295" t="s">
        <v>59</v>
      </c>
      <c r="O8" s="1295" t="s">
        <v>60</v>
      </c>
      <c r="P8" s="1295" t="s">
        <v>61</v>
      </c>
      <c r="Q8" s="1295" t="s">
        <v>62</v>
      </c>
      <c r="R8" s="1295" t="s">
        <v>63</v>
      </c>
      <c r="S8" s="1295" t="s">
        <v>64</v>
      </c>
      <c r="T8" s="1295" t="s">
        <v>65</v>
      </c>
      <c r="U8" s="1295" t="s">
        <v>71</v>
      </c>
      <c r="V8" s="1295" t="s">
        <v>72</v>
      </c>
    </row>
    <row r="9" spans="1:25" s="1292" customFormat="1" ht="24" customHeight="1" x14ac:dyDescent="0.3">
      <c r="A9" s="1185" t="s">
        <v>42</v>
      </c>
      <c r="B9" s="1296">
        <v>1294</v>
      </c>
      <c r="C9" s="1183" t="s">
        <v>82</v>
      </c>
      <c r="D9" s="1296">
        <v>39</v>
      </c>
      <c r="E9" s="1297" t="s">
        <v>86</v>
      </c>
      <c r="F9" s="1297" t="s">
        <v>86</v>
      </c>
      <c r="G9" s="1297" t="s">
        <v>86</v>
      </c>
      <c r="H9" s="1298"/>
      <c r="I9" s="1299">
        <v>39</v>
      </c>
      <c r="J9" s="1300">
        <f>SUM(B9*2.2-H9)</f>
        <v>2846.8</v>
      </c>
      <c r="K9" s="1301" t="s">
        <v>86</v>
      </c>
      <c r="L9" s="1301" t="s">
        <v>86</v>
      </c>
      <c r="M9" s="1301" t="s">
        <v>86</v>
      </c>
      <c r="N9" s="1302">
        <v>2846.8</v>
      </c>
      <c r="O9" s="1303" t="s">
        <v>554</v>
      </c>
      <c r="P9" s="1029">
        <v>2846.8</v>
      </c>
      <c r="Q9" s="1303" t="s">
        <v>547</v>
      </c>
      <c r="R9" s="1029">
        <v>2846.8</v>
      </c>
      <c r="S9" s="1304" t="s">
        <v>86</v>
      </c>
      <c r="T9" s="1304" t="s">
        <v>86</v>
      </c>
      <c r="U9" s="1304" t="s">
        <v>86</v>
      </c>
      <c r="V9" s="1304" t="s">
        <v>86</v>
      </c>
    </row>
    <row r="10" spans="1:25" s="1292" customFormat="1" x14ac:dyDescent="0.3">
      <c r="A10" s="1181" t="s">
        <v>43</v>
      </c>
      <c r="B10" s="1305">
        <v>6878</v>
      </c>
      <c r="C10" s="1183" t="s">
        <v>82</v>
      </c>
      <c r="D10" s="1305">
        <v>244</v>
      </c>
      <c r="E10" s="1297" t="s">
        <v>86</v>
      </c>
      <c r="F10" s="1297" t="s">
        <v>86</v>
      </c>
      <c r="G10" s="1306">
        <v>1</v>
      </c>
      <c r="H10" s="1307">
        <v>185</v>
      </c>
      <c r="I10" s="1308">
        <v>244</v>
      </c>
      <c r="J10" s="1309">
        <f t="shared" ref="J10:J16" si="0">SUM(B10*2.2-H10)</f>
        <v>14946.6</v>
      </c>
      <c r="K10" s="1310" t="s">
        <v>553</v>
      </c>
      <c r="L10" s="1311">
        <v>1</v>
      </c>
      <c r="M10" s="1310" t="s">
        <v>86</v>
      </c>
      <c r="N10" s="1312">
        <v>14946.6</v>
      </c>
      <c r="O10" s="1303" t="s">
        <v>554</v>
      </c>
      <c r="P10" s="1029">
        <v>14946.6</v>
      </c>
      <c r="Q10" s="1303" t="s">
        <v>547</v>
      </c>
      <c r="R10" s="1029">
        <v>14946.6</v>
      </c>
      <c r="S10" s="1304" t="s">
        <v>86</v>
      </c>
      <c r="T10" s="1304" t="s">
        <v>86</v>
      </c>
      <c r="U10" s="1304" t="s">
        <v>86</v>
      </c>
      <c r="V10" s="1304" t="s">
        <v>86</v>
      </c>
    </row>
    <row r="11" spans="1:25" s="1292" customFormat="1" x14ac:dyDescent="0.3">
      <c r="A11" s="1185" t="s">
        <v>29</v>
      </c>
      <c r="B11" s="1305">
        <v>775</v>
      </c>
      <c r="C11" s="1183" t="s">
        <v>82</v>
      </c>
      <c r="D11" s="1305">
        <v>6</v>
      </c>
      <c r="E11" s="1297" t="s">
        <v>86</v>
      </c>
      <c r="F11" s="1297" t="s">
        <v>86</v>
      </c>
      <c r="G11" s="1297" t="s">
        <v>86</v>
      </c>
      <c r="H11" s="1307"/>
      <c r="I11" s="1308">
        <v>6</v>
      </c>
      <c r="J11" s="1309">
        <f t="shared" si="0"/>
        <v>1705.0000000000002</v>
      </c>
      <c r="K11" s="1310" t="s">
        <v>86</v>
      </c>
      <c r="L11" s="1310" t="s">
        <v>86</v>
      </c>
      <c r="M11" s="1310" t="s">
        <v>86</v>
      </c>
      <c r="N11" s="1312">
        <v>1705.0000000000002</v>
      </c>
      <c r="O11" s="1303" t="s">
        <v>554</v>
      </c>
      <c r="P11" s="1029">
        <v>1705.0000000000002</v>
      </c>
      <c r="Q11" s="1303" t="s">
        <v>547</v>
      </c>
      <c r="R11" s="1029">
        <v>1705.0000000000002</v>
      </c>
      <c r="S11" s="1304" t="s">
        <v>86</v>
      </c>
      <c r="T11" s="1304" t="s">
        <v>86</v>
      </c>
      <c r="U11" s="1304" t="s">
        <v>86</v>
      </c>
      <c r="V11" s="1304" t="s">
        <v>86</v>
      </c>
    </row>
    <row r="12" spans="1:25" s="1292" customFormat="1" x14ac:dyDescent="0.3">
      <c r="A12" s="1186" t="s">
        <v>30</v>
      </c>
      <c r="B12" s="1305">
        <v>356</v>
      </c>
      <c r="C12" s="1183" t="s">
        <v>82</v>
      </c>
      <c r="D12" s="1305">
        <v>7</v>
      </c>
      <c r="E12" s="1297" t="s">
        <v>86</v>
      </c>
      <c r="F12" s="1297" t="s">
        <v>86</v>
      </c>
      <c r="G12" s="1297" t="s">
        <v>86</v>
      </c>
      <c r="H12" s="1313"/>
      <c r="I12" s="1308">
        <v>7</v>
      </c>
      <c r="J12" s="1309">
        <f t="shared" si="0"/>
        <v>783.2</v>
      </c>
      <c r="K12" s="1310" t="s">
        <v>86</v>
      </c>
      <c r="L12" s="1310" t="s">
        <v>86</v>
      </c>
      <c r="M12" s="1310" t="s">
        <v>86</v>
      </c>
      <c r="N12" s="1312">
        <v>783.2</v>
      </c>
      <c r="O12" s="1303" t="s">
        <v>554</v>
      </c>
      <c r="P12" s="683">
        <v>783.2</v>
      </c>
      <c r="Q12" s="1303" t="s">
        <v>547</v>
      </c>
      <c r="R12" s="683">
        <v>783.2</v>
      </c>
      <c r="S12" s="1304" t="s">
        <v>86</v>
      </c>
      <c r="T12" s="1304" t="s">
        <v>86</v>
      </c>
      <c r="U12" s="1304" t="s">
        <v>86</v>
      </c>
      <c r="V12" s="1304" t="s">
        <v>86</v>
      </c>
    </row>
    <row r="13" spans="1:25" s="1292" customFormat="1" x14ac:dyDescent="0.3">
      <c r="A13" s="1187" t="s">
        <v>31</v>
      </c>
      <c r="B13" s="1305">
        <v>1369</v>
      </c>
      <c r="C13" s="1183" t="s">
        <v>82</v>
      </c>
      <c r="D13" s="1305">
        <v>7</v>
      </c>
      <c r="E13" s="1297" t="s">
        <v>86</v>
      </c>
      <c r="F13" s="1297" t="s">
        <v>86</v>
      </c>
      <c r="G13" s="1297" t="s">
        <v>86</v>
      </c>
      <c r="H13" s="1313"/>
      <c r="I13" s="1308">
        <v>7</v>
      </c>
      <c r="J13" s="1309">
        <f t="shared" si="0"/>
        <v>3011.8</v>
      </c>
      <c r="K13" s="1310" t="s">
        <v>86</v>
      </c>
      <c r="L13" s="1310" t="s">
        <v>86</v>
      </c>
      <c r="M13" s="1310" t="s">
        <v>86</v>
      </c>
      <c r="N13" s="1312">
        <v>3011.8</v>
      </c>
      <c r="O13" s="1303" t="s">
        <v>554</v>
      </c>
      <c r="P13" s="1009">
        <v>3011.8</v>
      </c>
      <c r="Q13" s="1303" t="s">
        <v>547</v>
      </c>
      <c r="R13" s="1009">
        <v>3011.8</v>
      </c>
      <c r="S13" s="1304" t="s">
        <v>86</v>
      </c>
      <c r="T13" s="1304" t="s">
        <v>86</v>
      </c>
      <c r="U13" s="1304" t="s">
        <v>86</v>
      </c>
      <c r="V13" s="1304" t="s">
        <v>86</v>
      </c>
    </row>
    <row r="14" spans="1:25" s="1292" customFormat="1" x14ac:dyDescent="0.3">
      <c r="A14" s="1187" t="s">
        <v>32</v>
      </c>
      <c r="B14" s="1305">
        <v>194</v>
      </c>
      <c r="C14" s="1183" t="s">
        <v>82</v>
      </c>
      <c r="D14" s="1305">
        <v>7</v>
      </c>
      <c r="E14" s="1297" t="s">
        <v>86</v>
      </c>
      <c r="F14" s="1297" t="s">
        <v>86</v>
      </c>
      <c r="G14" s="1314">
        <v>1</v>
      </c>
      <c r="H14" s="1313">
        <v>25</v>
      </c>
      <c r="I14" s="1308">
        <v>7</v>
      </c>
      <c r="J14" s="1309">
        <f t="shared" si="0"/>
        <v>401.8</v>
      </c>
      <c r="K14" s="1310" t="s">
        <v>553</v>
      </c>
      <c r="L14" s="1311">
        <v>1</v>
      </c>
      <c r="M14" s="1310" t="s">
        <v>86</v>
      </c>
      <c r="N14" s="1312">
        <f>SUM(J14-H14)</f>
        <v>376.8</v>
      </c>
      <c r="O14" s="1303" t="s">
        <v>554</v>
      </c>
      <c r="P14" s="1009">
        <v>376.8</v>
      </c>
      <c r="Q14" s="1303" t="s">
        <v>547</v>
      </c>
      <c r="R14" s="1009">
        <v>376.8</v>
      </c>
      <c r="S14" s="1304" t="s">
        <v>86</v>
      </c>
      <c r="T14" s="1304" t="s">
        <v>86</v>
      </c>
      <c r="U14" s="1304" t="s">
        <v>86</v>
      </c>
      <c r="V14" s="1304" t="s">
        <v>86</v>
      </c>
    </row>
    <row r="15" spans="1:25" s="1292" customFormat="1" x14ac:dyDescent="0.3">
      <c r="A15" s="1187" t="s">
        <v>28</v>
      </c>
      <c r="B15" s="1305">
        <v>2572</v>
      </c>
      <c r="C15" s="1183" t="s">
        <v>82</v>
      </c>
      <c r="D15" s="1305">
        <v>70</v>
      </c>
      <c r="E15" s="1315">
        <v>1</v>
      </c>
      <c r="F15" s="1314">
        <v>8</v>
      </c>
      <c r="G15" s="1297" t="s">
        <v>86</v>
      </c>
      <c r="H15" s="1313"/>
      <c r="I15" s="1308">
        <v>70</v>
      </c>
      <c r="J15" s="1309">
        <f t="shared" si="0"/>
        <v>5658.4000000000005</v>
      </c>
      <c r="K15" s="1310" t="s">
        <v>86</v>
      </c>
      <c r="L15" s="1310" t="s">
        <v>86</v>
      </c>
      <c r="M15" s="1310" t="s">
        <v>86</v>
      </c>
      <c r="N15" s="1312">
        <v>5658.4000000000005</v>
      </c>
      <c r="O15" s="1303" t="s">
        <v>554</v>
      </c>
      <c r="P15" s="1009">
        <v>5658.4000000000005</v>
      </c>
      <c r="Q15" s="1303" t="s">
        <v>547</v>
      </c>
      <c r="R15" s="1009">
        <v>5658.4000000000005</v>
      </c>
      <c r="S15" s="1304" t="s">
        <v>86</v>
      </c>
      <c r="T15" s="1304" t="s">
        <v>86</v>
      </c>
      <c r="U15" s="1304" t="s">
        <v>86</v>
      </c>
      <c r="V15" s="1304" t="s">
        <v>86</v>
      </c>
    </row>
    <row r="16" spans="1:25" s="1292" customFormat="1" x14ac:dyDescent="0.3">
      <c r="A16" s="1187" t="s">
        <v>33</v>
      </c>
      <c r="B16" s="1305">
        <v>4153</v>
      </c>
      <c r="C16" s="1183" t="s">
        <v>82</v>
      </c>
      <c r="D16" s="1305">
        <v>89</v>
      </c>
      <c r="E16" s="1297" t="s">
        <v>86</v>
      </c>
      <c r="F16" s="1297" t="s">
        <v>86</v>
      </c>
      <c r="G16" s="1297" t="s">
        <v>86</v>
      </c>
      <c r="H16" s="1313"/>
      <c r="I16" s="1308">
        <v>89</v>
      </c>
      <c r="J16" s="1309">
        <f t="shared" si="0"/>
        <v>9136.6</v>
      </c>
      <c r="K16" s="1310" t="s">
        <v>86</v>
      </c>
      <c r="L16" s="1310" t="s">
        <v>86</v>
      </c>
      <c r="M16" s="1310" t="s">
        <v>86</v>
      </c>
      <c r="N16" s="1312">
        <v>9136.6</v>
      </c>
      <c r="O16" s="1303" t="s">
        <v>554</v>
      </c>
      <c r="P16" s="683">
        <v>9136.6</v>
      </c>
      <c r="Q16" s="1303" t="s">
        <v>547</v>
      </c>
      <c r="R16" s="683">
        <v>9136.6</v>
      </c>
      <c r="S16" s="1304" t="s">
        <v>86</v>
      </c>
      <c r="T16" s="1304" t="s">
        <v>86</v>
      </c>
      <c r="U16" s="1304" t="s">
        <v>86</v>
      </c>
      <c r="V16" s="1304" t="s">
        <v>86</v>
      </c>
    </row>
    <row r="17" spans="1:23" s="1292" customFormat="1" x14ac:dyDescent="0.3">
      <c r="A17" s="1187" t="s">
        <v>34</v>
      </c>
      <c r="B17" s="1305">
        <v>46541</v>
      </c>
      <c r="C17" s="1183" t="s">
        <v>82</v>
      </c>
      <c r="D17" s="1305">
        <v>127</v>
      </c>
      <c r="E17" s="1297" t="s">
        <v>86</v>
      </c>
      <c r="F17" s="1297" t="s">
        <v>86</v>
      </c>
      <c r="G17" s="1314">
        <v>20</v>
      </c>
      <c r="H17" s="1313">
        <v>190210</v>
      </c>
      <c r="I17" s="1308">
        <v>127</v>
      </c>
      <c r="J17" s="1309">
        <f>SUM(B17*2.2)</f>
        <v>102390.20000000001</v>
      </c>
      <c r="K17" s="1310" t="s">
        <v>542</v>
      </c>
      <c r="L17" s="1311">
        <v>20</v>
      </c>
      <c r="M17" s="1310" t="s">
        <v>86</v>
      </c>
      <c r="N17" s="1312">
        <f>SUM(J17+H17)</f>
        <v>292600.2</v>
      </c>
      <c r="O17" s="1303" t="s">
        <v>554</v>
      </c>
      <c r="P17" s="1009">
        <v>292600.2</v>
      </c>
      <c r="Q17" s="1303" t="s">
        <v>547</v>
      </c>
      <c r="R17" s="1009">
        <v>292600.2</v>
      </c>
      <c r="S17" s="1304" t="s">
        <v>86</v>
      </c>
      <c r="T17" s="1304" t="s">
        <v>86</v>
      </c>
      <c r="U17" s="1304" t="s">
        <v>86</v>
      </c>
      <c r="V17" s="1304" t="s">
        <v>86</v>
      </c>
    </row>
    <row r="18" spans="1:23" s="1292" customFormat="1" x14ac:dyDescent="0.3">
      <c r="A18" s="1187" t="s">
        <v>35</v>
      </c>
      <c r="B18" s="1305">
        <v>1645</v>
      </c>
      <c r="C18" s="1183" t="s">
        <v>82</v>
      </c>
      <c r="D18" s="1305">
        <v>24</v>
      </c>
      <c r="E18" s="1297" t="s">
        <v>86</v>
      </c>
      <c r="F18" s="1297" t="s">
        <v>86</v>
      </c>
      <c r="G18" s="1314">
        <v>1</v>
      </c>
      <c r="H18" s="1313">
        <v>437000</v>
      </c>
      <c r="I18" s="1308">
        <v>24</v>
      </c>
      <c r="J18" s="1309">
        <f t="shared" ref="J18:J24" si="1">SUM(B18*2.2)</f>
        <v>3619.0000000000005</v>
      </c>
      <c r="K18" s="1311" t="s">
        <v>570</v>
      </c>
      <c r="L18" s="1311">
        <v>1</v>
      </c>
      <c r="M18" s="1310" t="s">
        <v>86</v>
      </c>
      <c r="N18" s="1312">
        <f>SUM(J18+H18)</f>
        <v>440619</v>
      </c>
      <c r="O18" s="1303" t="s">
        <v>554</v>
      </c>
      <c r="P18" s="683">
        <v>440619</v>
      </c>
      <c r="Q18" s="1303" t="s">
        <v>547</v>
      </c>
      <c r="R18" s="683">
        <v>440619</v>
      </c>
      <c r="S18" s="1304" t="s">
        <v>86</v>
      </c>
      <c r="T18" s="1304" t="s">
        <v>86</v>
      </c>
      <c r="U18" s="1304" t="s">
        <v>86</v>
      </c>
      <c r="V18" s="1304" t="s">
        <v>86</v>
      </c>
    </row>
    <row r="19" spans="1:23" s="1292" customFormat="1" x14ac:dyDescent="0.3">
      <c r="A19" s="1187" t="s">
        <v>36</v>
      </c>
      <c r="B19" s="1305">
        <v>4722</v>
      </c>
      <c r="C19" s="1183" t="s">
        <v>82</v>
      </c>
      <c r="D19" s="1305">
        <v>112</v>
      </c>
      <c r="E19" s="1315">
        <v>1</v>
      </c>
      <c r="F19" s="1314">
        <v>7</v>
      </c>
      <c r="G19" s="1297" t="s">
        <v>86</v>
      </c>
      <c r="H19" s="1297" t="s">
        <v>86</v>
      </c>
      <c r="I19" s="1308">
        <v>112</v>
      </c>
      <c r="J19" s="1309">
        <f t="shared" si="1"/>
        <v>10388.400000000001</v>
      </c>
      <c r="K19" s="1310" t="s">
        <v>86</v>
      </c>
      <c r="L19" s="1310" t="s">
        <v>86</v>
      </c>
      <c r="M19" s="1310" t="s">
        <v>86</v>
      </c>
      <c r="N19" s="1312">
        <v>10388.400000000001</v>
      </c>
      <c r="O19" s="1303" t="s">
        <v>554</v>
      </c>
      <c r="P19" s="1009">
        <v>10388.400000000001</v>
      </c>
      <c r="Q19" s="1303" t="s">
        <v>547</v>
      </c>
      <c r="R19" s="1009">
        <v>10388.400000000001</v>
      </c>
      <c r="S19" s="1304" t="s">
        <v>86</v>
      </c>
      <c r="T19" s="1304" t="s">
        <v>86</v>
      </c>
      <c r="U19" s="1304" t="s">
        <v>86</v>
      </c>
      <c r="V19" s="1304" t="s">
        <v>86</v>
      </c>
    </row>
    <row r="20" spans="1:23" s="1292" customFormat="1" ht="24" customHeight="1" x14ac:dyDescent="0.3">
      <c r="A20" s="1187" t="s">
        <v>37</v>
      </c>
      <c r="B20" s="1305">
        <v>1394</v>
      </c>
      <c r="C20" s="1183" t="s">
        <v>82</v>
      </c>
      <c r="D20" s="1305">
        <v>6</v>
      </c>
      <c r="E20" s="1297" t="s">
        <v>86</v>
      </c>
      <c r="F20" s="1297" t="s">
        <v>86</v>
      </c>
      <c r="G20" s="1297" t="s">
        <v>86</v>
      </c>
      <c r="H20" s="1297" t="s">
        <v>86</v>
      </c>
      <c r="I20" s="1308">
        <v>6</v>
      </c>
      <c r="J20" s="1309">
        <f t="shared" si="1"/>
        <v>3066.8</v>
      </c>
      <c r="K20" s="1310" t="s">
        <v>86</v>
      </c>
      <c r="L20" s="1310" t="s">
        <v>86</v>
      </c>
      <c r="M20" s="1310" t="s">
        <v>86</v>
      </c>
      <c r="N20" s="1312">
        <v>3066.8</v>
      </c>
      <c r="O20" s="1303" t="s">
        <v>554</v>
      </c>
      <c r="P20" s="683">
        <v>3066.8</v>
      </c>
      <c r="Q20" s="1303" t="s">
        <v>547</v>
      </c>
      <c r="R20" s="683">
        <v>3066.8</v>
      </c>
      <c r="S20" s="1304" t="s">
        <v>86</v>
      </c>
      <c r="T20" s="1304" t="s">
        <v>86</v>
      </c>
      <c r="U20" s="1304" t="s">
        <v>86</v>
      </c>
      <c r="V20" s="1304" t="s">
        <v>86</v>
      </c>
    </row>
    <row r="21" spans="1:23" s="1292" customFormat="1" x14ac:dyDescent="0.3">
      <c r="A21" s="1187" t="s">
        <v>38</v>
      </c>
      <c r="B21" s="1305">
        <v>7846</v>
      </c>
      <c r="C21" s="1183" t="s">
        <v>82</v>
      </c>
      <c r="D21" s="1305">
        <v>30</v>
      </c>
      <c r="E21" s="1297" t="s">
        <v>86</v>
      </c>
      <c r="F21" s="1297" t="s">
        <v>86</v>
      </c>
      <c r="G21" s="1314">
        <v>3</v>
      </c>
      <c r="H21" s="1313">
        <v>12080</v>
      </c>
      <c r="I21" s="1308">
        <v>30</v>
      </c>
      <c r="J21" s="1309">
        <f t="shared" si="1"/>
        <v>17261.2</v>
      </c>
      <c r="K21" s="1310" t="s">
        <v>542</v>
      </c>
      <c r="L21" s="1311">
        <v>3</v>
      </c>
      <c r="M21" s="1310" t="s">
        <v>86</v>
      </c>
      <c r="N21" s="1312">
        <f>SUM(H21+J21)</f>
        <v>29341.200000000001</v>
      </c>
      <c r="O21" s="1303" t="s">
        <v>554</v>
      </c>
      <c r="P21" s="1009">
        <v>29341.200000000001</v>
      </c>
      <c r="Q21" s="1303" t="s">
        <v>547</v>
      </c>
      <c r="R21" s="1009">
        <v>29341.200000000001</v>
      </c>
      <c r="S21" s="1304" t="s">
        <v>86</v>
      </c>
      <c r="T21" s="1304" t="s">
        <v>86</v>
      </c>
      <c r="U21" s="1304" t="s">
        <v>86</v>
      </c>
      <c r="V21" s="1304" t="s">
        <v>86</v>
      </c>
    </row>
    <row r="22" spans="1:23" s="1292" customFormat="1" x14ac:dyDescent="0.3">
      <c r="A22" s="1187" t="s">
        <v>39</v>
      </c>
      <c r="B22" s="1305">
        <v>360</v>
      </c>
      <c r="C22" s="1183" t="s">
        <v>82</v>
      </c>
      <c r="D22" s="1305">
        <v>1</v>
      </c>
      <c r="E22" s="1297" t="s">
        <v>86</v>
      </c>
      <c r="F22" s="1297" t="s">
        <v>86</v>
      </c>
      <c r="G22" s="1314">
        <v>1</v>
      </c>
      <c r="H22" s="1313">
        <v>130</v>
      </c>
      <c r="I22" s="1308">
        <v>1</v>
      </c>
      <c r="J22" s="1309">
        <f t="shared" si="1"/>
        <v>792.00000000000011</v>
      </c>
      <c r="K22" s="1310" t="s">
        <v>553</v>
      </c>
      <c r="L22" s="1311">
        <v>1</v>
      </c>
      <c r="M22" s="1310" t="s">
        <v>86</v>
      </c>
      <c r="N22" s="1312">
        <f>SUM(J22-H22)</f>
        <v>662.00000000000011</v>
      </c>
      <c r="O22" s="1303" t="s">
        <v>554</v>
      </c>
      <c r="P22" s="1009">
        <v>662.00000000000011</v>
      </c>
      <c r="Q22" s="1303" t="s">
        <v>547</v>
      </c>
      <c r="R22" s="1009">
        <v>662.00000000000011</v>
      </c>
      <c r="S22" s="1304" t="s">
        <v>86</v>
      </c>
      <c r="T22" s="1304" t="s">
        <v>86</v>
      </c>
      <c r="U22" s="1304" t="s">
        <v>86</v>
      </c>
      <c r="V22" s="1304" t="s">
        <v>86</v>
      </c>
    </row>
    <row r="23" spans="1:23" s="1292" customFormat="1" x14ac:dyDescent="0.3">
      <c r="A23" s="1187" t="s">
        <v>44</v>
      </c>
      <c r="B23" s="1305">
        <v>3483</v>
      </c>
      <c r="C23" s="1183" t="s">
        <v>82</v>
      </c>
      <c r="D23" s="1305">
        <v>39</v>
      </c>
      <c r="E23" s="1297" t="s">
        <v>86</v>
      </c>
      <c r="F23" s="1297" t="s">
        <v>86</v>
      </c>
      <c r="G23" s="1297" t="s">
        <v>86</v>
      </c>
      <c r="H23" s="1313"/>
      <c r="I23" s="1308">
        <v>39</v>
      </c>
      <c r="J23" s="1309">
        <f t="shared" si="1"/>
        <v>7662.6</v>
      </c>
      <c r="K23" s="1310" t="s">
        <v>86</v>
      </c>
      <c r="L23" s="1310" t="s">
        <v>86</v>
      </c>
      <c r="M23" s="1310" t="s">
        <v>86</v>
      </c>
      <c r="N23" s="1312">
        <v>7662.6</v>
      </c>
      <c r="O23" s="1303" t="s">
        <v>554</v>
      </c>
      <c r="P23" s="1009">
        <v>7662.6</v>
      </c>
      <c r="Q23" s="1303" t="s">
        <v>547</v>
      </c>
      <c r="R23" s="1009">
        <v>7662.6</v>
      </c>
      <c r="S23" s="1304" t="s">
        <v>86</v>
      </c>
      <c r="T23" s="1304" t="s">
        <v>86</v>
      </c>
      <c r="U23" s="1304" t="s">
        <v>86</v>
      </c>
      <c r="V23" s="1304" t="s">
        <v>86</v>
      </c>
    </row>
    <row r="24" spans="1:23" s="1292" customFormat="1" x14ac:dyDescent="0.3">
      <c r="A24" s="1189" t="s">
        <v>40</v>
      </c>
      <c r="B24" s="1316">
        <v>566</v>
      </c>
      <c r="C24" s="1191" t="s">
        <v>82</v>
      </c>
      <c r="D24" s="1316">
        <v>27</v>
      </c>
      <c r="E24" s="1317">
        <v>1</v>
      </c>
      <c r="F24" s="1318">
        <v>13</v>
      </c>
      <c r="G24" s="1297" t="s">
        <v>86</v>
      </c>
      <c r="H24" s="1319"/>
      <c r="I24" s="1320">
        <v>27</v>
      </c>
      <c r="J24" s="1321">
        <f t="shared" si="1"/>
        <v>1245.2</v>
      </c>
      <c r="K24" s="1322" t="s">
        <v>86</v>
      </c>
      <c r="L24" s="1323"/>
      <c r="M24" s="1324" t="s">
        <v>86</v>
      </c>
      <c r="N24" s="1321">
        <v>1245.2</v>
      </c>
      <c r="O24" s="1325" t="s">
        <v>554</v>
      </c>
      <c r="P24" s="356">
        <v>1245.2</v>
      </c>
      <c r="Q24" s="1325" t="s">
        <v>547</v>
      </c>
      <c r="R24" s="356">
        <v>1245.2</v>
      </c>
      <c r="S24" s="1326" t="s">
        <v>86</v>
      </c>
      <c r="T24" s="1326" t="s">
        <v>86</v>
      </c>
      <c r="U24" s="1326" t="s">
        <v>86</v>
      </c>
      <c r="V24" s="1326" t="s">
        <v>86</v>
      </c>
    </row>
    <row r="25" spans="1:23" s="1292" customFormat="1" x14ac:dyDescent="0.3">
      <c r="A25" s="1042" t="s">
        <v>41</v>
      </c>
      <c r="B25" s="1195">
        <f>SUM(B9:B24)</f>
        <v>84148</v>
      </c>
      <c r="C25" s="1196"/>
      <c r="D25" s="1096">
        <f t="shared" ref="D25:J25" si="2">SUM(D9:D24)</f>
        <v>835</v>
      </c>
      <c r="E25" s="1197">
        <f t="shared" si="2"/>
        <v>3</v>
      </c>
      <c r="F25" s="1197">
        <f t="shared" si="2"/>
        <v>28</v>
      </c>
      <c r="G25" s="1197">
        <f t="shared" si="2"/>
        <v>27</v>
      </c>
      <c r="H25" s="1197">
        <f t="shared" si="2"/>
        <v>639630</v>
      </c>
      <c r="I25" s="1197">
        <f t="shared" si="2"/>
        <v>835</v>
      </c>
      <c r="J25" s="1199">
        <f t="shared" si="2"/>
        <v>184915.60000000003</v>
      </c>
      <c r="K25" s="1197"/>
      <c r="L25" s="1197">
        <v>27</v>
      </c>
      <c r="M25" s="1327" t="s">
        <v>86</v>
      </c>
      <c r="N25" s="1328">
        <f>SUM(N9:N24)</f>
        <v>824050.6</v>
      </c>
      <c r="O25" s="1248" t="s">
        <v>554</v>
      </c>
      <c r="P25" s="1197">
        <v>824050.6</v>
      </c>
      <c r="Q25" s="1201"/>
      <c r="R25" s="1197">
        <v>824050.6</v>
      </c>
      <c r="S25" s="1329" t="s">
        <v>86</v>
      </c>
      <c r="T25" s="1329" t="s">
        <v>86</v>
      </c>
      <c r="U25" s="1329" t="s">
        <v>86</v>
      </c>
      <c r="V25" s="1329" t="s">
        <v>86</v>
      </c>
    </row>
    <row r="26" spans="1:23" s="1292" customFormat="1" x14ac:dyDescent="0.3">
      <c r="A26" s="1285" t="s">
        <v>543</v>
      </c>
      <c r="B26" s="1285"/>
      <c r="C26" s="1285"/>
      <c r="D26" s="1330"/>
      <c r="E26" s="1331"/>
      <c r="F26" s="1331"/>
      <c r="G26" s="1331"/>
      <c r="H26" s="1331"/>
      <c r="I26" s="1331"/>
      <c r="J26" s="1331"/>
      <c r="K26" s="1331"/>
      <c r="L26" s="1331"/>
      <c r="M26" s="1331"/>
      <c r="N26" s="1331"/>
      <c r="O26" s="1330"/>
      <c r="P26" s="1331"/>
      <c r="Q26" s="1332"/>
      <c r="R26" s="1333"/>
      <c r="S26" s="1330"/>
      <c r="T26" s="1330"/>
      <c r="U26" s="1334"/>
      <c r="V26" s="1335"/>
    </row>
    <row r="27" spans="1:23" s="1292" customFormat="1" x14ac:dyDescent="0.3">
      <c r="A27" s="1285" t="s">
        <v>544</v>
      </c>
      <c r="B27" s="1285"/>
      <c r="C27" s="1285"/>
      <c r="D27" s="1285"/>
      <c r="E27" s="1330"/>
      <c r="F27" s="1331"/>
      <c r="G27" s="1331"/>
      <c r="H27" s="1331"/>
      <c r="I27" s="1331"/>
      <c r="J27" s="1331"/>
      <c r="K27" s="1331"/>
      <c r="L27" s="1331"/>
      <c r="M27" s="1331"/>
      <c r="N27" s="1331"/>
      <c r="O27" s="1331"/>
      <c r="P27" s="1330"/>
      <c r="Q27" s="1331"/>
      <c r="R27" s="1332"/>
      <c r="S27" s="1333"/>
      <c r="T27" s="1330"/>
      <c r="U27" s="1330"/>
      <c r="V27" s="1334"/>
      <c r="W27" s="1335"/>
    </row>
    <row r="28" spans="1:23" s="1292" customFormat="1" x14ac:dyDescent="0.3">
      <c r="A28" s="1556" t="s">
        <v>77</v>
      </c>
      <c r="B28" s="1556"/>
      <c r="C28" s="1556"/>
      <c r="D28" s="1556"/>
      <c r="E28" s="1556"/>
      <c r="F28" s="1556"/>
      <c r="G28" s="1556"/>
      <c r="H28" s="1556"/>
      <c r="I28" s="1556"/>
      <c r="J28" s="1556"/>
      <c r="K28" s="1556"/>
      <c r="L28" s="1556"/>
      <c r="M28" s="1556"/>
      <c r="N28" s="1556"/>
      <c r="O28" s="1556"/>
      <c r="P28" s="1556"/>
      <c r="Q28" s="1556"/>
      <c r="R28" s="1556"/>
      <c r="S28" s="1556"/>
      <c r="T28" s="1556"/>
      <c r="U28" s="1556"/>
      <c r="V28" s="1556"/>
      <c r="W28" s="1556"/>
    </row>
    <row r="29" spans="1:23" s="1292" customFormat="1" x14ac:dyDescent="0.3">
      <c r="A29" s="1556" t="s">
        <v>75</v>
      </c>
      <c r="B29" s="1556"/>
      <c r="C29" s="1556"/>
      <c r="D29" s="1556"/>
      <c r="E29" s="1556"/>
      <c r="F29" s="1556"/>
      <c r="G29" s="1556"/>
      <c r="H29" s="1556"/>
      <c r="I29" s="1556"/>
      <c r="J29" s="1556"/>
      <c r="K29" s="1556"/>
      <c r="L29" s="1556"/>
      <c r="M29" s="1556"/>
      <c r="N29" s="1556"/>
      <c r="O29" s="1556"/>
      <c r="P29" s="1556"/>
      <c r="Q29" s="1556"/>
      <c r="R29" s="1556"/>
      <c r="S29" s="1556"/>
      <c r="T29" s="1556"/>
      <c r="U29" s="1556"/>
      <c r="V29" s="1556"/>
      <c r="W29" s="1556"/>
    </row>
    <row r="30" spans="1:23" s="1292" customFormat="1" x14ac:dyDescent="0.2">
      <c r="D30" s="1336"/>
      <c r="E30" s="1336"/>
      <c r="F30" s="1336"/>
      <c r="G30" s="1336"/>
      <c r="H30" s="1336"/>
      <c r="I30" s="1336"/>
      <c r="J30" s="1336"/>
      <c r="K30" s="1337"/>
      <c r="L30" s="1337"/>
      <c r="M30" s="1337"/>
    </row>
    <row r="31" spans="1:23" s="1292" customFormat="1" x14ac:dyDescent="0.2">
      <c r="D31" s="1336"/>
      <c r="E31" s="1336"/>
      <c r="F31" s="1336"/>
      <c r="G31" s="1336"/>
      <c r="H31" s="1336"/>
      <c r="I31" s="1336"/>
      <c r="J31" s="1336"/>
      <c r="K31" s="1337"/>
      <c r="L31" s="1337"/>
      <c r="M31" s="1337"/>
    </row>
    <row r="32" spans="1:23" s="1292" customFormat="1" x14ac:dyDescent="0.2">
      <c r="D32" s="1336"/>
      <c r="E32" s="1336"/>
      <c r="F32" s="1336"/>
      <c r="G32" s="1336"/>
      <c r="H32" s="1336"/>
      <c r="I32" s="1336"/>
      <c r="J32" s="1336"/>
      <c r="K32" s="1337"/>
      <c r="L32" s="1337"/>
      <c r="M32" s="1337"/>
    </row>
    <row r="33" spans="11:22" s="1292" customFormat="1" x14ac:dyDescent="0.2">
      <c r="K33" s="1337"/>
      <c r="L33" s="1337"/>
      <c r="M33" s="1337"/>
      <c r="V33" s="1338"/>
    </row>
    <row r="34" spans="11:22" s="1292" customFormat="1" x14ac:dyDescent="0.2">
      <c r="K34" s="1337"/>
      <c r="L34" s="1337"/>
      <c r="M34" s="1337"/>
      <c r="V34" s="1338"/>
    </row>
    <row r="35" spans="11:22" s="1292" customFormat="1" x14ac:dyDescent="0.2">
      <c r="K35" s="1337"/>
      <c r="L35" s="1337"/>
      <c r="M35" s="1337"/>
      <c r="V35" s="1338"/>
    </row>
    <row r="36" spans="11:22" s="1292" customFormat="1" x14ac:dyDescent="0.2">
      <c r="K36" s="1337"/>
      <c r="L36" s="1337"/>
      <c r="M36" s="1337"/>
    </row>
    <row r="37" spans="11:22" s="1292" customFormat="1" x14ac:dyDescent="0.2">
      <c r="K37" s="1337"/>
      <c r="L37" s="1337"/>
      <c r="M37" s="1337"/>
    </row>
    <row r="38" spans="11:22" s="1292" customFormat="1" x14ac:dyDescent="0.2">
      <c r="K38" s="1337"/>
      <c r="L38" s="1337"/>
      <c r="M38" s="1337"/>
    </row>
    <row r="39" spans="11:22" s="1292" customFormat="1" x14ac:dyDescent="0.2">
      <c r="K39" s="1337"/>
      <c r="L39" s="1337"/>
      <c r="M39" s="1337"/>
    </row>
    <row r="40" spans="11:22" s="1292" customFormat="1" x14ac:dyDescent="0.2">
      <c r="K40" s="1337"/>
      <c r="L40" s="1337"/>
      <c r="M40" s="1337"/>
    </row>
    <row r="41" spans="11:22" s="1292" customFormat="1" x14ac:dyDescent="0.2">
      <c r="K41" s="1337"/>
      <c r="L41" s="1337"/>
      <c r="M41" s="1337"/>
    </row>
    <row r="42" spans="11:22" s="1292" customFormat="1" x14ac:dyDescent="0.2">
      <c r="K42" s="1337"/>
      <c r="L42" s="1337"/>
      <c r="M42" s="1337"/>
    </row>
    <row r="43" spans="11:22" s="1292" customFormat="1" x14ac:dyDescent="0.2">
      <c r="K43" s="1337"/>
      <c r="L43" s="1337"/>
      <c r="M43" s="1337"/>
    </row>
    <row r="44" spans="11:22" s="1292" customFormat="1" x14ac:dyDescent="0.2">
      <c r="K44" s="1337"/>
      <c r="L44" s="1337"/>
      <c r="M44" s="1337"/>
    </row>
    <row r="45" spans="11:22" s="1292" customFormat="1" x14ac:dyDescent="0.2">
      <c r="K45" s="1337"/>
      <c r="L45" s="1337"/>
      <c r="M45" s="1337"/>
    </row>
    <row r="46" spans="11:22" s="1292" customFormat="1" x14ac:dyDescent="0.2">
      <c r="K46" s="1337"/>
      <c r="L46" s="1337"/>
      <c r="M46" s="1337"/>
    </row>
    <row r="47" spans="11:22" s="1292" customFormat="1" x14ac:dyDescent="0.2">
      <c r="K47" s="1337"/>
      <c r="L47" s="1337"/>
      <c r="M47" s="1337"/>
    </row>
    <row r="48" spans="11:22" s="1292" customFormat="1" x14ac:dyDescent="0.2">
      <c r="K48" s="1337"/>
      <c r="L48" s="1337"/>
      <c r="M48" s="1337"/>
    </row>
    <row r="49" spans="11:13" s="1292" customFormat="1" x14ac:dyDescent="0.2">
      <c r="K49" s="1337"/>
      <c r="L49" s="1337"/>
      <c r="M49" s="1337"/>
    </row>
    <row r="50" spans="11:13" s="1292" customFormat="1" x14ac:dyDescent="0.2">
      <c r="K50" s="1337"/>
      <c r="L50" s="1337"/>
      <c r="M50" s="1337"/>
    </row>
    <row r="51" spans="11:13" s="1292" customFormat="1" x14ac:dyDescent="0.2">
      <c r="K51" s="1337"/>
      <c r="L51" s="1337"/>
      <c r="M51" s="1337"/>
    </row>
    <row r="52" spans="11:13" s="1292" customFormat="1" x14ac:dyDescent="0.2">
      <c r="K52" s="1337"/>
      <c r="L52" s="1337"/>
      <c r="M52" s="1337"/>
    </row>
    <row r="53" spans="11:13" s="1292" customFormat="1" x14ac:dyDescent="0.2">
      <c r="K53" s="1337"/>
      <c r="L53" s="1337"/>
      <c r="M53" s="1337"/>
    </row>
    <row r="54" spans="11:13" s="1292" customFormat="1" x14ac:dyDescent="0.2">
      <c r="K54" s="1337"/>
      <c r="L54" s="1337"/>
      <c r="M54" s="1337"/>
    </row>
    <row r="55" spans="11:13" s="1292" customFormat="1" x14ac:dyDescent="0.2">
      <c r="K55" s="1337"/>
      <c r="L55" s="1337"/>
      <c r="M55" s="1337"/>
    </row>
    <row r="56" spans="11:13" s="1292" customFormat="1" x14ac:dyDescent="0.2">
      <c r="K56" s="1337"/>
      <c r="L56" s="1337"/>
      <c r="M56" s="1337"/>
    </row>
    <row r="57" spans="11:13" s="1292" customFormat="1" x14ac:dyDescent="0.2">
      <c r="K57" s="1337"/>
      <c r="L57" s="1337"/>
      <c r="M57" s="1337"/>
    </row>
    <row r="58" spans="11:13" s="1292" customFormat="1" x14ac:dyDescent="0.2">
      <c r="K58" s="1337"/>
      <c r="L58" s="1337"/>
      <c r="M58" s="1337"/>
    </row>
    <row r="59" spans="11:13" s="1292" customFormat="1" x14ac:dyDescent="0.2">
      <c r="K59" s="1337"/>
      <c r="L59" s="1337"/>
      <c r="M59" s="1337"/>
    </row>
    <row r="60" spans="11:13" s="1292" customFormat="1" x14ac:dyDescent="0.2">
      <c r="K60" s="1337"/>
      <c r="L60" s="1337"/>
      <c r="M60" s="1337"/>
    </row>
    <row r="61" spans="11:13" s="1292" customFormat="1" x14ac:dyDescent="0.2">
      <c r="K61" s="1337"/>
      <c r="L61" s="1337"/>
      <c r="M61" s="1337"/>
    </row>
    <row r="62" spans="11:13" s="1292" customFormat="1" x14ac:dyDescent="0.2">
      <c r="K62" s="1337"/>
      <c r="L62" s="1337"/>
      <c r="M62" s="1337"/>
    </row>
    <row r="63" spans="11:13" s="1292" customFormat="1" x14ac:dyDescent="0.2">
      <c r="K63" s="1337"/>
      <c r="L63" s="1337"/>
      <c r="M63" s="1337"/>
    </row>
    <row r="64" spans="11:13" s="1292" customFormat="1" x14ac:dyDescent="0.2">
      <c r="K64" s="1337"/>
      <c r="L64" s="1337"/>
      <c r="M64" s="1337"/>
    </row>
    <row r="65" spans="11:13" s="1292" customFormat="1" x14ac:dyDescent="0.2">
      <c r="K65" s="1337"/>
      <c r="L65" s="1337"/>
      <c r="M65" s="1337"/>
    </row>
    <row r="66" spans="11:13" s="1292" customFormat="1" x14ac:dyDescent="0.2">
      <c r="K66" s="1337"/>
      <c r="L66" s="1337"/>
      <c r="M66" s="1337"/>
    </row>
    <row r="67" spans="11:13" s="1292" customFormat="1" x14ac:dyDescent="0.2">
      <c r="K67" s="1337"/>
      <c r="L67" s="1337"/>
      <c r="M67" s="1337"/>
    </row>
    <row r="68" spans="11:13" s="1292" customFormat="1" x14ac:dyDescent="0.2">
      <c r="K68" s="1337"/>
      <c r="L68" s="1337"/>
      <c r="M68" s="1337"/>
    </row>
    <row r="69" spans="11:13" s="1292" customFormat="1" x14ac:dyDescent="0.2">
      <c r="K69" s="1337"/>
      <c r="L69" s="1337"/>
      <c r="M69" s="1337"/>
    </row>
    <row r="70" spans="11:13" s="1292" customFormat="1" x14ac:dyDescent="0.2">
      <c r="K70" s="1337"/>
      <c r="L70" s="1337"/>
      <c r="M70" s="1337"/>
    </row>
    <row r="71" spans="11:13" s="1292" customFormat="1" x14ac:dyDescent="0.2">
      <c r="K71" s="1337"/>
      <c r="L71" s="1337"/>
      <c r="M71" s="1337"/>
    </row>
    <row r="72" spans="11:13" s="1292" customFormat="1" x14ac:dyDescent="0.2">
      <c r="K72" s="1337"/>
      <c r="L72" s="1337"/>
      <c r="M72" s="1337"/>
    </row>
    <row r="73" spans="11:13" s="1292" customFormat="1" x14ac:dyDescent="0.2">
      <c r="K73" s="1337"/>
      <c r="L73" s="1337"/>
      <c r="M73" s="1337"/>
    </row>
    <row r="74" spans="11:13" x14ac:dyDescent="0.3">
      <c r="K74" s="1321"/>
      <c r="L74" s="1321"/>
      <c r="M74" s="1321"/>
    </row>
    <row r="75" spans="11:13" x14ac:dyDescent="0.3">
      <c r="K75" s="1321"/>
      <c r="L75" s="1321"/>
      <c r="M75" s="1321"/>
    </row>
    <row r="76" spans="11:13" x14ac:dyDescent="0.3">
      <c r="K76" s="1321"/>
      <c r="L76" s="1321"/>
      <c r="M76" s="1321"/>
    </row>
    <row r="77" spans="11:13" x14ac:dyDescent="0.3">
      <c r="K77" s="1321"/>
      <c r="L77" s="1321"/>
      <c r="M77" s="1321"/>
    </row>
    <row r="78" spans="11:13" x14ac:dyDescent="0.3">
      <c r="K78" s="1321"/>
      <c r="L78" s="1321"/>
      <c r="M78" s="1321"/>
    </row>
  </sheetData>
  <mergeCells count="32">
    <mergeCell ref="A28:W28"/>
    <mergeCell ref="M5:M7"/>
    <mergeCell ref="A29:W29"/>
    <mergeCell ref="E6:E7"/>
    <mergeCell ref="F6:F7"/>
    <mergeCell ref="G6:G7"/>
    <mergeCell ref="H6:H7"/>
    <mergeCell ref="I6:I7"/>
    <mergeCell ref="J6:J7"/>
    <mergeCell ref="O4:O7"/>
    <mergeCell ref="P4:P7"/>
    <mergeCell ref="Q4:R5"/>
    <mergeCell ref="S4:T5"/>
    <mergeCell ref="E5:F5"/>
    <mergeCell ref="G5:H5"/>
    <mergeCell ref="I5:J5"/>
    <mergeCell ref="K5:K7"/>
    <mergeCell ref="L5:L7"/>
    <mergeCell ref="A1:V1"/>
    <mergeCell ref="A3:A7"/>
    <mergeCell ref="B3:B6"/>
    <mergeCell ref="D3:F4"/>
    <mergeCell ref="G3:M4"/>
    <mergeCell ref="N3:O3"/>
    <mergeCell ref="P3:T3"/>
    <mergeCell ref="U3:U7"/>
    <mergeCell ref="V3:V7"/>
    <mergeCell ref="N4:N7"/>
    <mergeCell ref="Q6:Q7"/>
    <mergeCell ref="R6:R7"/>
    <mergeCell ref="S6:S7"/>
    <mergeCell ref="T6:T7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6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18</vt:i4>
      </vt:variant>
      <vt:variant>
        <vt:lpstr>ช่วงที่มีชื่อ</vt:lpstr>
      </vt:variant>
      <vt:variant>
        <vt:i4>18</vt:i4>
      </vt:variant>
    </vt:vector>
  </HeadingPairs>
  <TitlesOfParts>
    <vt:vector size="36" baseType="lpstr">
      <vt:lpstr>1.ยางพารา.1</vt:lpstr>
      <vt:lpstr>2.ข้าวนาปี.1</vt:lpstr>
      <vt:lpstr>3.ปาล์มน้ำมัน.1</vt:lpstr>
      <vt:lpstr>4.ทุเรียน.1</vt:lpstr>
      <vt:lpstr>5.เงาะ.1</vt:lpstr>
      <vt:lpstr>6.มังคุด.1</vt:lpstr>
      <vt:lpstr>7.ลองกอง.1</vt:lpstr>
      <vt:lpstr>8.พริกเขียวมัน.1</vt:lpstr>
      <vt:lpstr>9.ฟักทอง.1</vt:lpstr>
      <vt:lpstr>10.แตงโม.1</vt:lpstr>
      <vt:lpstr>11.มะพร้าวน้ำหอม.1</vt:lpstr>
      <vt:lpstr>12.กุ้งขาวแวนาไม1</vt:lpstr>
      <vt:lpstr>13.ปลากะพง.1</vt:lpstr>
      <vt:lpstr>14.ไข่ไก่.1</vt:lpstr>
      <vt:lpstr>15.ไข่เป็ด.1</vt:lpstr>
      <vt:lpstr>16.โคเนื้อ.1</vt:lpstr>
      <vt:lpstr>17.แพะเนื้อ.1</vt:lpstr>
      <vt:lpstr>18.สุกร.1</vt:lpstr>
      <vt:lpstr>'1.ยางพารา.1'!Print_Titles</vt:lpstr>
      <vt:lpstr>'10.แตงโม.1'!Print_Titles</vt:lpstr>
      <vt:lpstr>'11.มะพร้าวน้ำหอม.1'!Print_Titles</vt:lpstr>
      <vt:lpstr>'12.กุ้งขาวแวนาไม1'!Print_Titles</vt:lpstr>
      <vt:lpstr>'13.ปลากะพง.1'!Print_Titles</vt:lpstr>
      <vt:lpstr>'14.ไข่ไก่.1'!Print_Titles</vt:lpstr>
      <vt:lpstr>'15.ไข่เป็ด.1'!Print_Titles</vt:lpstr>
      <vt:lpstr>'16.โคเนื้อ.1'!Print_Titles</vt:lpstr>
      <vt:lpstr>'17.แพะเนื้อ.1'!Print_Titles</vt:lpstr>
      <vt:lpstr>'18.สุกร.1'!Print_Titles</vt:lpstr>
      <vt:lpstr>'2.ข้าวนาปี.1'!Print_Titles</vt:lpstr>
      <vt:lpstr>'3.ปาล์มน้ำมัน.1'!Print_Titles</vt:lpstr>
      <vt:lpstr>'4.ทุเรียน.1'!Print_Titles</vt:lpstr>
      <vt:lpstr>'5.เงาะ.1'!Print_Titles</vt:lpstr>
      <vt:lpstr>'6.มังคุด.1'!Print_Titles</vt:lpstr>
      <vt:lpstr>'7.ลองกอง.1'!Print_Titles</vt:lpstr>
      <vt:lpstr>'8.พริกเขียวมัน.1'!Print_Titles</vt:lpstr>
      <vt:lpstr>'9.ฟักทอง.1'!Print_Titles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aaa bbb</cp:lastModifiedBy>
  <cp:lastPrinted>2025-08-06T07:08:50Z</cp:lastPrinted>
  <dcterms:created xsi:type="dcterms:W3CDTF">2019-11-12T02:59:40Z</dcterms:created>
  <dcterms:modified xsi:type="dcterms:W3CDTF">2025-08-06T07:10:11Z</dcterms:modified>
</cp:coreProperties>
</file>