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C:\Users\my\Desktop\งานในแฟรตไดร์ฟ 17 ม.ค.66\การตรวจราชการของ ผตร. ปีงบฯ 2566\ตรวจรอบที่ 2 (3-4 ส.ค.66 อ.แม่สอด)\รูปเล่ม\"/>
    </mc:Choice>
  </mc:AlternateContent>
  <xr:revisionPtr revIDLastSave="0" documentId="13_ncr:1_{7CD081B3-E6CA-4270-92CA-FF103AE217F8}" xr6:coauthVersionLast="47" xr6:coauthVersionMax="47" xr10:uidLastSave="{00000000-0000-0000-0000-000000000000}"/>
  <bookViews>
    <workbookView xWindow="-120" yWindow="-120" windowWidth="20730" windowHeight="11310" activeTab="1" xr2:uid="{00000000-000D-0000-FFFF-FFFF00000000}"/>
  </bookViews>
  <sheets>
    <sheet name="แยกงบหน่วยล้านบาท" sheetId="6" r:id="rId1"/>
    <sheet name="แยกงบหน่วยล้านบาท (2)" sheetId="7" r:id="rId2"/>
  </sheets>
  <externalReferences>
    <externalReference r:id="rId3"/>
  </externalReferences>
  <definedNames>
    <definedName name="d" localSheetId="0">#REF!,#REF!</definedName>
    <definedName name="d" localSheetId="1">#REF!,#REF!</definedName>
    <definedName name="d">#REF!,#REF!</definedName>
    <definedName name="invest" localSheetId="0">#REF!,#REF!</definedName>
    <definedName name="invest" localSheetId="1">#REF!,#REF!</definedName>
    <definedName name="invest">#REF!,#REF!</definedName>
    <definedName name="invest_1000up" localSheetId="0">#REF!,#REF!</definedName>
    <definedName name="invest_1000up" localSheetId="1">#REF!,#REF!</definedName>
    <definedName name="invest_1000up">#REF!,#REF!</definedName>
    <definedName name="province">[1]จังหวัด_ลำดับ!$D$23,[1]จังหวัด_ลำดับ!$I$23,[1]จังหวัด_ลำดับ!$D$36,[1]จังหวัด_ลำดับ!$I$36,[1]จังหวัด_ลำดับ!$D$47,[1]จังหวัด_ลำดับ!$I$47,[1]จังหวัด_ลำดับ!$I$68</definedName>
    <definedName name="s" localSheetId="0">#REF!,#REF!</definedName>
    <definedName name="s" localSheetId="1">#REF!,#REF!</definedName>
    <definedName name="s">#REF!,#REF!</definedName>
    <definedName name="SAPBEXdnldView" hidden="1">"41AIXPC4NJ1Q0RY1SSD40KJLS"</definedName>
    <definedName name="SAPBEXsysID" hidden="1">"BWP"</definedName>
    <definedName name="sss" localSheetId="0">#REF!,#REF!</definedName>
    <definedName name="sss" localSheetId="1">#REF!,#REF!</definedName>
    <definedName name="sss">#REF!,#REF!</definedName>
    <definedName name="ssss" localSheetId="0">#REF!,#REF!</definedName>
    <definedName name="ssss" localSheetId="1">#REF!,#REF!</definedName>
    <definedName name="ssss">#REF!,#REF!</definedName>
    <definedName name="sum" localSheetId="0">#REF!</definedName>
    <definedName name="sum" localSheetId="1">#REF!</definedName>
    <definedName name="sum">#REF!</definedName>
    <definedName name="sum_1000up" localSheetId="0">#REF!,#REF!</definedName>
    <definedName name="sum_1000up" localSheetId="1">#REF!,#REF!</definedName>
    <definedName name="sum_1000up">#REF!,#REF!</definedName>
    <definedName name="แ" localSheetId="0">#REF!,#REF!</definedName>
    <definedName name="แ" localSheetId="1">#REF!,#REF!</definedName>
    <definedName name="แ">#REF!,#REF!</definedName>
    <definedName name="กกก">#REF!,#REF!</definedName>
    <definedName name="จัวหดดด" localSheetId="0">#REF!,#REF!</definedName>
    <definedName name="จัวหดดด" localSheetId="1">#REF!,#REF!</definedName>
    <definedName name="จัวหดดด">#REF!,#REF!</definedName>
    <definedName name="ดดด">#REF!,#REF!</definedName>
    <definedName name="ดา">#REF!,#REF!</definedName>
    <definedName name="เทียบเบิกจ่าย" localSheetId="0">#REF!,#REF!</definedName>
    <definedName name="เทียบเบิกจ่าย" localSheetId="1">#REF!,#REF!</definedName>
    <definedName name="เทียบเบิกจ่าย">#REF!,#REF!</definedName>
    <definedName name="แผน3">#REF!,#REF!</definedName>
    <definedName name="ยาว">#REF!,#REF!</definedName>
    <definedName name="แยก1">#REF!,#REF!</definedName>
    <definedName name="ลลลล" localSheetId="0">#REF!,#REF!</definedName>
    <definedName name="ลลลล" localSheetId="1">#REF!,#REF!</definedName>
    <definedName name="ลลลล">#REF!,#REF!</definedName>
    <definedName name="หน่วยล้านบาท">#REF!,#REF!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3" i="6" l="1"/>
  <c r="E8" i="6"/>
  <c r="C5" i="6"/>
  <c r="D5" i="6"/>
  <c r="E5" i="6" s="1"/>
  <c r="C6" i="6"/>
  <c r="D6" i="6"/>
  <c r="C7" i="6"/>
  <c r="D7" i="6"/>
  <c r="C8" i="6"/>
  <c r="D8" i="6"/>
  <c r="C9" i="6"/>
  <c r="D9" i="6"/>
  <c r="C10" i="6"/>
  <c r="D10" i="6"/>
  <c r="C11" i="6"/>
  <c r="D11" i="6"/>
  <c r="E11" i="6" s="1"/>
  <c r="C12" i="6"/>
  <c r="D12" i="6"/>
  <c r="C13" i="6"/>
  <c r="D13" i="6"/>
  <c r="C14" i="6"/>
  <c r="D14" i="6"/>
  <c r="E14" i="6" s="1"/>
  <c r="C15" i="6"/>
  <c r="D15" i="6"/>
  <c r="C16" i="6"/>
  <c r="D16" i="6"/>
  <c r="C17" i="6"/>
  <c r="D17" i="6"/>
  <c r="E17" i="6" s="1"/>
  <c r="C18" i="6"/>
  <c r="D18" i="6"/>
  <c r="C19" i="6"/>
  <c r="D19" i="6"/>
  <c r="C20" i="6"/>
  <c r="D20" i="6"/>
  <c r="E20" i="6" s="1"/>
  <c r="M33" i="7"/>
  <c r="L33" i="7"/>
  <c r="M32" i="7"/>
  <c r="L32" i="7"/>
  <c r="M31" i="7"/>
  <c r="L31" i="7"/>
  <c r="D23" i="7"/>
  <c r="C23" i="7"/>
  <c r="B23" i="7"/>
  <c r="E23" i="7" s="1"/>
  <c r="E22" i="7"/>
  <c r="E21" i="7"/>
  <c r="J20" i="7"/>
  <c r="M20" i="7" s="1"/>
  <c r="F20" i="7"/>
  <c r="I20" i="7" s="1"/>
  <c r="E20" i="7"/>
  <c r="L19" i="7"/>
  <c r="L23" i="7" s="1"/>
  <c r="J19" i="7"/>
  <c r="M19" i="7" s="1"/>
  <c r="H19" i="7"/>
  <c r="H23" i="7" s="1"/>
  <c r="F19" i="7"/>
  <c r="E19" i="7"/>
  <c r="J18" i="7"/>
  <c r="M18" i="7" s="1"/>
  <c r="F18" i="7"/>
  <c r="I18" i="7" s="1"/>
  <c r="E18" i="7"/>
  <c r="K17" i="7"/>
  <c r="J17" i="7"/>
  <c r="M17" i="7" s="1"/>
  <c r="G17" i="7"/>
  <c r="F17" i="7"/>
  <c r="I17" i="7" s="1"/>
  <c r="E17" i="7"/>
  <c r="J16" i="7"/>
  <c r="M16" i="7" s="1"/>
  <c r="F16" i="7"/>
  <c r="I16" i="7" s="1"/>
  <c r="E16" i="7"/>
  <c r="J15" i="7"/>
  <c r="M15" i="7" s="1"/>
  <c r="F15" i="7"/>
  <c r="I15" i="7" s="1"/>
  <c r="E15" i="7"/>
  <c r="J14" i="7"/>
  <c r="M14" i="7" s="1"/>
  <c r="F14" i="7"/>
  <c r="I14" i="7" s="1"/>
  <c r="E14" i="7"/>
  <c r="J13" i="7"/>
  <c r="M13" i="7" s="1"/>
  <c r="G13" i="7"/>
  <c r="F13" i="7"/>
  <c r="I13" i="7" s="1"/>
  <c r="E13" i="7"/>
  <c r="J12" i="7"/>
  <c r="M12" i="7" s="1"/>
  <c r="F12" i="7"/>
  <c r="I12" i="7" s="1"/>
  <c r="N12" i="7" s="1"/>
  <c r="E12" i="7"/>
  <c r="J11" i="7"/>
  <c r="M11" i="7" s="1"/>
  <c r="F11" i="7"/>
  <c r="I11" i="7" s="1"/>
  <c r="N11" i="7" s="1"/>
  <c r="E11" i="7"/>
  <c r="J10" i="7"/>
  <c r="M10" i="7" s="1"/>
  <c r="F10" i="7"/>
  <c r="I10" i="7" s="1"/>
  <c r="N10" i="7" s="1"/>
  <c r="E10" i="7"/>
  <c r="J9" i="7"/>
  <c r="M9" i="7" s="1"/>
  <c r="F9" i="7"/>
  <c r="I9" i="7" s="1"/>
  <c r="N9" i="7" s="1"/>
  <c r="E9" i="7"/>
  <c r="J8" i="7"/>
  <c r="M8" i="7" s="1"/>
  <c r="F8" i="7"/>
  <c r="I8" i="7" s="1"/>
  <c r="N8" i="7" s="1"/>
  <c r="E8" i="7"/>
  <c r="J7" i="7"/>
  <c r="M7" i="7" s="1"/>
  <c r="F7" i="7"/>
  <c r="I7" i="7" s="1"/>
  <c r="N7" i="7" s="1"/>
  <c r="E7" i="7"/>
  <c r="J6" i="7"/>
  <c r="M6" i="7" s="1"/>
  <c r="G6" i="7"/>
  <c r="F6" i="7"/>
  <c r="I6" i="7" s="1"/>
  <c r="N6" i="7" s="1"/>
  <c r="E6" i="7"/>
  <c r="K5" i="7"/>
  <c r="K23" i="7" s="1"/>
  <c r="J5" i="7"/>
  <c r="J23" i="7" s="1"/>
  <c r="M23" i="7" s="1"/>
  <c r="G5" i="7"/>
  <c r="F5" i="7"/>
  <c r="F23" i="7" s="1"/>
  <c r="E5" i="7"/>
  <c r="I5" i="7" l="1"/>
  <c r="N14" i="7"/>
  <c r="N17" i="7"/>
  <c r="N18" i="7"/>
  <c r="E18" i="6"/>
  <c r="E15" i="6"/>
  <c r="E12" i="6"/>
  <c r="E9" i="6"/>
  <c r="E6" i="6"/>
  <c r="E19" i="6"/>
  <c r="E16" i="6"/>
  <c r="E13" i="6"/>
  <c r="E10" i="6"/>
  <c r="E7" i="6"/>
  <c r="C23" i="6"/>
  <c r="D23" i="6"/>
  <c r="N20" i="7"/>
  <c r="N13" i="7"/>
  <c r="N16" i="7"/>
  <c r="N15" i="7"/>
  <c r="I19" i="7"/>
  <c r="N19" i="7" s="1"/>
  <c r="G23" i="7"/>
  <c r="I23" i="7" s="1"/>
  <c r="N23" i="7" s="1"/>
  <c r="M5" i="7"/>
  <c r="N5" i="7" s="1"/>
  <c r="B23" i="6" l="1"/>
</calcChain>
</file>

<file path=xl/sharedStrings.xml><?xml version="1.0" encoding="utf-8"?>
<sst xmlns="http://schemas.openxmlformats.org/spreadsheetml/2006/main" count="204" uniqueCount="54">
  <si>
    <t>โครงการ</t>
  </si>
  <si>
    <t>-</t>
  </si>
  <si>
    <t>รวม</t>
  </si>
  <si>
    <t>งบปกติ</t>
  </si>
  <si>
    <t>งบจังหวัด</t>
  </si>
  <si>
    <t>1. สำนักงานเกษตรและสหกรณ์จังหวัดตาก</t>
  </si>
  <si>
    <t>2. โครงการชลประทานตาก</t>
  </si>
  <si>
    <t>3. สำนักงานตรวจบัญชีสหกรณ์ตาก</t>
  </si>
  <si>
    <t>4. สำนักงานประมงจังหวัดตาก</t>
  </si>
  <si>
    <t>5. ศูนย์วิจัยและพัฒนาประมงน้ำจืดตาก</t>
  </si>
  <si>
    <t>6. ด่านตรวจประมงตาก</t>
  </si>
  <si>
    <t>7. ด่านกักกันสัตว์ตาก</t>
  </si>
  <si>
    <t>8. ศูนย์วิจัยและบำรุงพันธุ์สัตว์ตาก</t>
  </si>
  <si>
    <t>9. สำนักงานปศุสัตว์จังหวัดตาก</t>
  </si>
  <si>
    <t>10. สถานีพัฒนาที่ดินตาก</t>
  </si>
  <si>
    <t>11. ศูนย์วิจัยและพัฒนาการเกษตรตาก</t>
  </si>
  <si>
    <t>12. ด่านตรวจพืชแม่สอด</t>
  </si>
  <si>
    <t>13. สำนักงานเกษตรจังหวัดตาก</t>
  </si>
  <si>
    <t>14. สำนักงานสหกรณ์จังหวัดตาก</t>
  </si>
  <si>
    <t>หน่วยงาน</t>
  </si>
  <si>
    <t>ผลการเบิกจ่าย (ล้านบาท)</t>
  </si>
  <si>
    <t>ร้อยละ</t>
  </si>
  <si>
    <t>15. สำนักงานการปฏิรูปที่ดินจังหวัดตาก</t>
  </si>
  <si>
    <t>16. ศูนย์หม่อนไหมเฉลิมพระเกียรติฯ ตาก</t>
  </si>
  <si>
    <t>17. ศูนย์เมล็ดพันธุ์ข้าวกำแพงเพชร *</t>
  </si>
  <si>
    <t>18. การยางแห่งประเทศไทยจังหวัดกำแพงเพชร *</t>
  </si>
  <si>
    <t xml:space="preserve">งบประมาณ (ล้านบาท) </t>
  </si>
  <si>
    <t xml:space="preserve"> </t>
  </si>
  <si>
    <t>โครงการตามแผนพัฒนาการเกษตรและสหกรณ์ระดับจังหวัด จังหวัดตาก ประจำปีงบประมาณ พ.ศ. 2566</t>
  </si>
  <si>
    <t>งบประมาณอื่นๆ</t>
  </si>
  <si>
    <t>หมายเหตุ *ลำดับที่ 17-18 รายงานผลการเบิกจ่าย ณ สำนักงานเกษตรและสหกรณ์จังหวัดกำแพงเพชร</t>
  </si>
  <si>
    <t>หมายเหตุ</t>
  </si>
  <si>
    <t xml:space="preserve">มาตรการเร่งรัดการเบิกจ่ายงบประมาณและการใช้จ่ายภาครัฐ ประจำปีงบประมาณ พ.ศ. 2566 </t>
  </si>
  <si>
    <t>รายการ</t>
  </si>
  <si>
    <t>เบิกจ่าย</t>
  </si>
  <si>
    <t>ใช้จ่าย</t>
  </si>
  <si>
    <t>ไตรมาส 1</t>
  </si>
  <si>
    <t>ไตรมาส 2</t>
  </si>
  <si>
    <t>ไตรมาส 3</t>
  </si>
  <si>
    <t>ไตรมาส 4</t>
  </si>
  <si>
    <t>รายจ่ายภาพรวม</t>
  </si>
  <si>
    <t>รายจ่ายประจำ</t>
  </si>
  <si>
    <t>รายจ่ายลงทุน</t>
  </si>
  <si>
    <t>รวมไตรมาส 3</t>
  </si>
  <si>
    <t>งบลงทุน กำหนด 57%</t>
  </si>
  <si>
    <t>เหลือจ่าย/ส่งคืน 37,332 บาท</t>
  </si>
  <si>
    <t xml:space="preserve">โครงการตามแผนพัฒนาการเกษตรและสหกรณ์ระดับจังหวัด จังหวัดตาก ประจำปีงบประมาณ พ.ศ. 2566 </t>
  </si>
  <si>
    <t xml:space="preserve">งบประมาณ 
(ล้านบาท) </t>
  </si>
  <si>
    <t>ผลการเบิกจ่าย 
(ล้านบาท)</t>
  </si>
  <si>
    <t>หมายเหตุ :</t>
  </si>
  <si>
    <t xml:space="preserve">           1. ลำดับที่ 17-18 รายงานผลการเบิกจ่าย ณ สำนักงานเกษตรและสหกรณ์จังหวัดกำแพงเพชร</t>
  </si>
  <si>
    <t>งบประมาณของส่วนราชการต้นสังกัด (Function Base)</t>
  </si>
  <si>
    <t xml:space="preserve">           2. มาตรการเร่งรัดการเบิกจ่ายงบประมาณและการใช้จ่ายภาครัฐ ประจำปีงบประมาณ พ.ศ. 2566 </t>
  </si>
  <si>
    <r>
      <t xml:space="preserve">             </t>
    </r>
    <r>
      <rPr>
        <b/>
        <sz val="16"/>
        <rFont val="TH SarabunIT๙"/>
        <family val="2"/>
      </rPr>
      <t xml:space="preserve"> รายจ่ายภาพรวม ไตรมาส 3  กำหนดเป้าหมายการเบิกจ่าย ร้อยละ 75</t>
    </r>
    <r>
      <rPr>
        <sz val="16"/>
        <rFont val="TH SarabunIT๙"/>
        <family val="2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</si>
</sst>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00"/>
    <numFmt numFmtId="165" formatCode="0.0000"/>
  </numFmts>
  <fonts count="17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sz val="10"/>
      <name val="Arial"/>
      <family val="2"/>
    </font>
    <font>
      <b/>
      <sz val="16"/>
      <name val="TH SarabunIT๙"/>
      <family val="2"/>
    </font>
    <font>
      <sz val="14"/>
      <name val="TH SarabunIT๙"/>
      <family val="2"/>
    </font>
    <font>
      <b/>
      <sz val="14"/>
      <name val="TH SarabunIT๙"/>
      <family val="2"/>
    </font>
    <font>
      <b/>
      <sz val="14"/>
      <color rgb="FFFF0000"/>
      <name val="TH SarabunIT๙"/>
      <family val="2"/>
    </font>
    <font>
      <sz val="14"/>
      <color rgb="FFFF0000"/>
      <name val="TH SarabunIT๙"/>
      <family val="2"/>
    </font>
    <font>
      <sz val="14"/>
      <color rgb="FFC00000"/>
      <name val="TH SarabunIT๙"/>
      <family val="2"/>
    </font>
    <font>
      <b/>
      <sz val="10"/>
      <color theme="1"/>
      <name val="TH SarabunIT๙"/>
      <family val="2"/>
    </font>
    <font>
      <b/>
      <sz val="11"/>
      <color rgb="FFC00000"/>
      <name val="TH SarabunIT๙"/>
      <family val="2"/>
    </font>
    <font>
      <sz val="16"/>
      <name val="TH SarabunIT๙"/>
      <family val="2"/>
    </font>
    <font>
      <sz val="16"/>
      <color rgb="FFFF0000"/>
      <name val="TH SarabunIT๙"/>
      <family val="2"/>
    </font>
    <font>
      <b/>
      <sz val="16"/>
      <color rgb="FFFF0000"/>
      <name val="TH SarabunIT๙"/>
      <family val="2"/>
    </font>
    <font>
      <b/>
      <sz val="12"/>
      <color rgb="FFFF0000"/>
      <name val="TH SarabunIT๙"/>
      <family val="2"/>
    </font>
    <font>
      <b/>
      <sz val="18"/>
      <name val="TH SarabunIT๙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/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6">
    <xf numFmtId="0" fontId="0" fillId="0" borderId="0"/>
    <xf numFmtId="0" fontId="1" fillId="0" borderId="0"/>
    <xf numFmtId="0" fontId="2" fillId="0" borderId="0"/>
    <xf numFmtId="0" fontId="3" fillId="0" borderId="0"/>
    <xf numFmtId="0" fontId="3" fillId="0" borderId="0"/>
    <xf numFmtId="43" fontId="2" fillId="0" borderId="0" applyFont="0" applyFill="0" applyBorder="0" applyAlignment="0" applyProtection="0"/>
  </cellStyleXfs>
  <cellXfs count="117">
    <xf numFmtId="0" fontId="0" fillId="0" borderId="0" xfId="0"/>
    <xf numFmtId="0" fontId="5" fillId="0" borderId="0" xfId="0" applyFont="1"/>
    <xf numFmtId="4" fontId="5" fillId="0" borderId="0" xfId="5" applyNumberFormat="1" applyFont="1" applyFill="1"/>
    <xf numFmtId="0" fontId="6" fillId="0" borderId="4" xfId="0" applyFont="1" applyBorder="1" applyAlignment="1">
      <alignment horizontal="center" vertical="center" wrapText="1" readingOrder="1"/>
    </xf>
    <xf numFmtId="4" fontId="6" fillId="0" borderId="4" xfId="5" applyNumberFormat="1" applyFont="1" applyFill="1" applyBorder="1" applyAlignment="1">
      <alignment horizontal="center" vertical="center" wrapText="1" readingOrder="1"/>
    </xf>
    <xf numFmtId="0" fontId="6" fillId="0" borderId="5" xfId="0" applyFont="1" applyBorder="1" applyAlignment="1">
      <alignment horizontal="center" vertical="center" wrapText="1" readingOrder="1"/>
    </xf>
    <xf numFmtId="4" fontId="6" fillId="0" borderId="1" xfId="5" applyNumberFormat="1" applyFont="1" applyFill="1" applyBorder="1" applyAlignment="1">
      <alignment horizontal="center" vertical="center" wrapText="1" readingOrder="1"/>
    </xf>
    <xf numFmtId="4" fontId="6" fillId="2" borderId="1" xfId="5" applyNumberFormat="1" applyFont="1" applyFill="1" applyBorder="1" applyAlignment="1">
      <alignment horizontal="center" vertical="center" wrapText="1" readingOrder="1"/>
    </xf>
    <xf numFmtId="4" fontId="6" fillId="0" borderId="3" xfId="5" applyNumberFormat="1" applyFont="1" applyFill="1" applyBorder="1" applyAlignment="1">
      <alignment horizontal="center" vertical="center" wrapText="1" readingOrder="1"/>
    </xf>
    <xf numFmtId="0" fontId="5" fillId="0" borderId="3" xfId="0" applyFont="1" applyBorder="1" applyAlignment="1">
      <alignment horizontal="left" vertical="center" wrapText="1" readingOrder="1"/>
    </xf>
    <xf numFmtId="3" fontId="5" fillId="0" borderId="3" xfId="5" applyNumberFormat="1" applyFont="1" applyFill="1" applyBorder="1" applyAlignment="1">
      <alignment horizontal="center" vertical="center" wrapText="1" readingOrder="1"/>
    </xf>
    <xf numFmtId="3" fontId="5" fillId="0" borderId="3" xfId="5" applyNumberFormat="1" applyFont="1" applyFill="1" applyBorder="1" applyAlignment="1">
      <alignment horizontal="center" vertical="center" shrinkToFit="1" readingOrder="1"/>
    </xf>
    <xf numFmtId="4" fontId="5" fillId="0" borderId="2" xfId="5" applyNumberFormat="1" applyFont="1" applyFill="1" applyBorder="1" applyAlignment="1">
      <alignment horizontal="center" vertical="center" shrinkToFit="1" readingOrder="1"/>
    </xf>
    <xf numFmtId="0" fontId="5" fillId="0" borderId="2" xfId="0" applyFont="1" applyBorder="1" applyAlignment="1">
      <alignment horizontal="left" vertical="center" wrapText="1" readingOrder="1"/>
    </xf>
    <xf numFmtId="3" fontId="5" fillId="0" borderId="2" xfId="5" applyNumberFormat="1" applyFont="1" applyFill="1" applyBorder="1" applyAlignment="1">
      <alignment horizontal="center" vertical="center" wrapText="1" readingOrder="1"/>
    </xf>
    <xf numFmtId="4" fontId="5" fillId="2" borderId="2" xfId="5" applyNumberFormat="1" applyFont="1" applyFill="1" applyBorder="1" applyAlignment="1">
      <alignment horizontal="center" vertical="center" shrinkToFit="1" readingOrder="1"/>
    </xf>
    <xf numFmtId="0" fontId="5" fillId="0" borderId="6" xfId="0" applyFont="1" applyBorder="1" applyAlignment="1">
      <alignment horizontal="left" vertical="center" wrapText="1" readingOrder="1"/>
    </xf>
    <xf numFmtId="3" fontId="5" fillId="0" borderId="6" xfId="5" applyNumberFormat="1" applyFont="1" applyFill="1" applyBorder="1" applyAlignment="1">
      <alignment horizontal="center" vertical="center" wrapText="1" readingOrder="1"/>
    </xf>
    <xf numFmtId="3" fontId="5" fillId="0" borderId="7" xfId="5" applyNumberFormat="1" applyFont="1" applyFill="1" applyBorder="1" applyAlignment="1">
      <alignment horizontal="center" vertical="center" wrapText="1" readingOrder="1"/>
    </xf>
    <xf numFmtId="4" fontId="5" fillId="2" borderId="10" xfId="5" applyNumberFormat="1" applyFont="1" applyFill="1" applyBorder="1" applyAlignment="1">
      <alignment horizontal="center" vertical="center" shrinkToFit="1" readingOrder="1"/>
    </xf>
    <xf numFmtId="0" fontId="6" fillId="0" borderId="8" xfId="0" applyFont="1" applyBorder="1" applyAlignment="1">
      <alignment horizontal="right" vertical="center" wrapText="1" readingOrder="1"/>
    </xf>
    <xf numFmtId="3" fontId="6" fillId="0" borderId="8" xfId="5" applyNumberFormat="1" applyFont="1" applyFill="1" applyBorder="1" applyAlignment="1">
      <alignment horizontal="center" vertical="center" wrapText="1" readingOrder="1"/>
    </xf>
    <xf numFmtId="0" fontId="6" fillId="0" borderId="0" xfId="0" applyFont="1"/>
    <xf numFmtId="164" fontId="5" fillId="0" borderId="3" xfId="5" applyNumberFormat="1" applyFont="1" applyFill="1" applyBorder="1" applyAlignment="1">
      <alignment horizontal="center" vertical="center" shrinkToFit="1" readingOrder="1"/>
    </xf>
    <xf numFmtId="165" fontId="5" fillId="0" borderId="3" xfId="5" applyNumberFormat="1" applyFont="1" applyFill="1" applyBorder="1" applyAlignment="1">
      <alignment horizontal="center" vertical="center" shrinkToFit="1" readingOrder="1"/>
    </xf>
    <xf numFmtId="165" fontId="5" fillId="0" borderId="3" xfId="5" applyNumberFormat="1" applyFont="1" applyFill="1" applyBorder="1" applyAlignment="1">
      <alignment vertical="center" shrinkToFit="1" readingOrder="1"/>
    </xf>
    <xf numFmtId="164" fontId="5" fillId="0" borderId="2" xfId="5" applyNumberFormat="1" applyFont="1" applyFill="1" applyBorder="1" applyAlignment="1">
      <alignment horizontal="center" vertical="center" shrinkToFit="1" readingOrder="1"/>
    </xf>
    <xf numFmtId="164" fontId="6" fillId="0" borderId="8" xfId="5" applyNumberFormat="1" applyFont="1" applyFill="1" applyBorder="1" applyAlignment="1">
      <alignment horizontal="center" vertical="center" shrinkToFit="1" readingOrder="1"/>
    </xf>
    <xf numFmtId="164" fontId="5" fillId="2" borderId="3" xfId="5" applyNumberFormat="1" applyFont="1" applyFill="1" applyBorder="1" applyAlignment="1">
      <alignment horizontal="center" vertical="center" shrinkToFit="1" readingOrder="1"/>
    </xf>
    <xf numFmtId="165" fontId="5" fillId="0" borderId="3" xfId="5" applyNumberFormat="1" applyFont="1" applyFill="1" applyBorder="1" applyAlignment="1">
      <alignment horizontal="center" vertical="center" wrapText="1" readingOrder="1"/>
    </xf>
    <xf numFmtId="165" fontId="5" fillId="2" borderId="3" xfId="5" applyNumberFormat="1" applyFont="1" applyFill="1" applyBorder="1" applyAlignment="1">
      <alignment horizontal="center" vertical="center" shrinkToFit="1" readingOrder="1"/>
    </xf>
    <xf numFmtId="165" fontId="5" fillId="0" borderId="2" xfId="5" applyNumberFormat="1" applyFont="1" applyFill="1" applyBorder="1" applyAlignment="1">
      <alignment horizontal="center" vertical="center" shrinkToFit="1" readingOrder="1"/>
    </xf>
    <xf numFmtId="165" fontId="5" fillId="2" borderId="2" xfId="5" applyNumberFormat="1" applyFont="1" applyFill="1" applyBorder="1" applyAlignment="1">
      <alignment horizontal="center" vertical="center" shrinkToFit="1" readingOrder="1"/>
    </xf>
    <xf numFmtId="165" fontId="5" fillId="2" borderId="6" xfId="5" applyNumberFormat="1" applyFont="1" applyFill="1" applyBorder="1" applyAlignment="1">
      <alignment horizontal="center" vertical="center" shrinkToFit="1" readingOrder="1"/>
    </xf>
    <xf numFmtId="165" fontId="6" fillId="0" borderId="8" xfId="5" applyNumberFormat="1" applyFont="1" applyFill="1" applyBorder="1" applyAlignment="1">
      <alignment horizontal="center" vertical="center" shrinkToFit="1" readingOrder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 vertical="top" wrapText="1"/>
    </xf>
    <xf numFmtId="4" fontId="7" fillId="0" borderId="8" xfId="5" applyNumberFormat="1" applyFont="1" applyFill="1" applyBorder="1" applyAlignment="1">
      <alignment horizontal="center" vertical="center" shrinkToFit="1" readingOrder="1"/>
    </xf>
    <xf numFmtId="4" fontId="8" fillId="0" borderId="2" xfId="5" applyNumberFormat="1" applyFont="1" applyFill="1" applyBorder="1" applyAlignment="1">
      <alignment horizontal="center" vertical="center" shrinkToFit="1" readingOrder="1"/>
    </xf>
    <xf numFmtId="3" fontId="6" fillId="4" borderId="8" xfId="5" applyNumberFormat="1" applyFont="1" applyFill="1" applyBorder="1" applyAlignment="1">
      <alignment horizontal="center" vertical="center" shrinkToFit="1" readingOrder="1"/>
    </xf>
    <xf numFmtId="164" fontId="6" fillId="4" borderId="11" xfId="5" applyNumberFormat="1" applyFont="1" applyFill="1" applyBorder="1" applyAlignment="1">
      <alignment horizontal="center" vertical="center" shrinkToFit="1" readingOrder="1"/>
    </xf>
    <xf numFmtId="165" fontId="6" fillId="4" borderId="8" xfId="5" applyNumberFormat="1" applyFont="1" applyFill="1" applyBorder="1" applyAlignment="1">
      <alignment horizontal="center" vertical="center" shrinkToFit="1" readingOrder="1"/>
    </xf>
    <xf numFmtId="0" fontId="9" fillId="0" borderId="2" xfId="0" applyFont="1" applyBorder="1" applyAlignment="1">
      <alignment horizontal="left" vertical="center" wrapText="1" readingOrder="1"/>
    </xf>
    <xf numFmtId="3" fontId="9" fillId="0" borderId="2" xfId="5" applyNumberFormat="1" applyFont="1" applyFill="1" applyBorder="1" applyAlignment="1">
      <alignment horizontal="center" vertical="center" wrapText="1" readingOrder="1"/>
    </xf>
    <xf numFmtId="3" fontId="9" fillId="0" borderId="3" xfId="5" applyNumberFormat="1" applyFont="1" applyFill="1" applyBorder="1" applyAlignment="1">
      <alignment horizontal="center" vertical="center" wrapText="1" readingOrder="1"/>
    </xf>
    <xf numFmtId="3" fontId="9" fillId="0" borderId="3" xfId="5" applyNumberFormat="1" applyFont="1" applyFill="1" applyBorder="1" applyAlignment="1">
      <alignment horizontal="center" vertical="center" shrinkToFit="1" readingOrder="1"/>
    </xf>
    <xf numFmtId="165" fontId="9" fillId="0" borderId="3" xfId="5" applyNumberFormat="1" applyFont="1" applyFill="1" applyBorder="1" applyAlignment="1">
      <alignment vertical="center" shrinkToFit="1" readingOrder="1"/>
    </xf>
    <xf numFmtId="164" fontId="9" fillId="2" borderId="3" xfId="5" applyNumberFormat="1" applyFont="1" applyFill="1" applyBorder="1" applyAlignment="1">
      <alignment horizontal="center" vertical="center" shrinkToFit="1" readingOrder="1"/>
    </xf>
    <xf numFmtId="165" fontId="9" fillId="0" borderId="2" xfId="5" applyNumberFormat="1" applyFont="1" applyFill="1" applyBorder="1" applyAlignment="1">
      <alignment horizontal="center" vertical="center" shrinkToFit="1" readingOrder="1"/>
    </xf>
    <xf numFmtId="165" fontId="9" fillId="0" borderId="3" xfId="5" applyNumberFormat="1" applyFont="1" applyFill="1" applyBorder="1" applyAlignment="1">
      <alignment horizontal="center" vertical="center" wrapText="1" readingOrder="1"/>
    </xf>
    <xf numFmtId="165" fontId="9" fillId="2" borderId="3" xfId="5" applyNumberFormat="1" applyFont="1" applyFill="1" applyBorder="1" applyAlignment="1">
      <alignment horizontal="center" vertical="center" shrinkToFit="1" readingOrder="1"/>
    </xf>
    <xf numFmtId="4" fontId="9" fillId="0" borderId="2" xfId="5" applyNumberFormat="1" applyFont="1" applyFill="1" applyBorder="1" applyAlignment="1">
      <alignment horizontal="center" vertical="center" shrinkToFit="1" readingOrder="1"/>
    </xf>
    <xf numFmtId="0" fontId="9" fillId="0" borderId="0" xfId="0" applyFont="1"/>
    <xf numFmtId="164" fontId="9" fillId="0" borderId="2" xfId="5" applyNumberFormat="1" applyFont="1" applyFill="1" applyBorder="1" applyAlignment="1">
      <alignment horizontal="center" vertical="center" shrinkToFit="1" readingOrder="1"/>
    </xf>
    <xf numFmtId="165" fontId="9" fillId="0" borderId="3" xfId="5" applyNumberFormat="1" applyFont="1" applyFill="1" applyBorder="1" applyAlignment="1">
      <alignment horizontal="center" vertical="center" shrinkToFit="1" readingOrder="1"/>
    </xf>
    <xf numFmtId="4" fontId="5" fillId="0" borderId="12" xfId="5" applyNumberFormat="1" applyFont="1" applyFill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9" xfId="0" applyFont="1" applyBorder="1"/>
    <xf numFmtId="0" fontId="5" fillId="0" borderId="14" xfId="0" applyFont="1" applyBorder="1" applyAlignment="1">
      <alignment horizontal="center"/>
    </xf>
    <xf numFmtId="4" fontId="5" fillId="0" borderId="14" xfId="5" applyNumberFormat="1" applyFont="1" applyFill="1" applyBorder="1"/>
    <xf numFmtId="0" fontId="5" fillId="0" borderId="15" xfId="0" applyFont="1" applyBorder="1" applyAlignment="1">
      <alignment horizontal="center"/>
    </xf>
    <xf numFmtId="4" fontId="5" fillId="0" borderId="15" xfId="5" applyNumberFormat="1" applyFont="1" applyFill="1" applyBorder="1"/>
    <xf numFmtId="0" fontId="5" fillId="0" borderId="16" xfId="0" applyFont="1" applyBorder="1" applyAlignment="1">
      <alignment horizontal="center"/>
    </xf>
    <xf numFmtId="4" fontId="5" fillId="0" borderId="16" xfId="5" applyNumberFormat="1" applyFont="1" applyFill="1" applyBorder="1"/>
    <xf numFmtId="4" fontId="6" fillId="0" borderId="12" xfId="5" applyNumberFormat="1" applyFont="1" applyFill="1" applyBorder="1" applyAlignment="1">
      <alignment horizontal="center"/>
    </xf>
    <xf numFmtId="4" fontId="6" fillId="0" borderId="14" xfId="5" applyNumberFormat="1" applyFont="1" applyFill="1" applyBorder="1"/>
    <xf numFmtId="4" fontId="6" fillId="0" borderId="15" xfId="5" applyNumberFormat="1" applyFont="1" applyFill="1" applyBorder="1"/>
    <xf numFmtId="4" fontId="6" fillId="0" borderId="16" xfId="5" applyNumberFormat="1" applyFont="1" applyFill="1" applyBorder="1"/>
    <xf numFmtId="4" fontId="10" fillId="0" borderId="9" xfId="0" applyNumberFormat="1" applyFont="1" applyBorder="1" applyAlignment="1">
      <alignment horizontal="center" wrapText="1" shrinkToFit="1"/>
    </xf>
    <xf numFmtId="4" fontId="11" fillId="0" borderId="2" xfId="5" applyNumberFormat="1" applyFont="1" applyFill="1" applyBorder="1" applyAlignment="1">
      <alignment horizontal="center" vertical="center" wrapText="1" shrinkToFit="1" readingOrder="1"/>
    </xf>
    <xf numFmtId="4" fontId="9" fillId="3" borderId="2" xfId="5" applyNumberFormat="1" applyFont="1" applyFill="1" applyBorder="1" applyAlignment="1">
      <alignment horizontal="center" vertical="center" shrinkToFit="1" readingOrder="1"/>
    </xf>
    <xf numFmtId="4" fontId="7" fillId="3" borderId="8" xfId="5" applyNumberFormat="1" applyFont="1" applyFill="1" applyBorder="1" applyAlignment="1">
      <alignment horizontal="center" vertical="center" shrinkToFit="1" readingOrder="1"/>
    </xf>
    <xf numFmtId="0" fontId="4" fillId="0" borderId="0" xfId="0" applyFont="1" applyAlignment="1">
      <alignment vertical="top"/>
    </xf>
    <xf numFmtId="0" fontId="12" fillId="0" borderId="0" xfId="0" applyFont="1" applyAlignment="1">
      <alignment vertical="top"/>
    </xf>
    <xf numFmtId="4" fontId="12" fillId="0" borderId="0" xfId="5" applyNumberFormat="1" applyFont="1" applyFill="1" applyAlignment="1">
      <alignment vertical="top"/>
    </xf>
    <xf numFmtId="0" fontId="4" fillId="0" borderId="1" xfId="0" applyFont="1" applyBorder="1" applyAlignment="1">
      <alignment horizontal="center" vertical="top" wrapText="1" readingOrder="1"/>
    </xf>
    <xf numFmtId="4" fontId="4" fillId="0" borderId="1" xfId="5" applyNumberFormat="1" applyFont="1" applyFill="1" applyBorder="1" applyAlignment="1">
      <alignment horizontal="center" vertical="top" wrapText="1" readingOrder="1"/>
    </xf>
    <xf numFmtId="0" fontId="12" fillId="0" borderId="3" xfId="0" applyFont="1" applyBorder="1" applyAlignment="1">
      <alignment vertical="top" wrapText="1" readingOrder="1"/>
    </xf>
    <xf numFmtId="3" fontId="12" fillId="0" borderId="3" xfId="5" applyNumberFormat="1" applyFont="1" applyFill="1" applyBorder="1" applyAlignment="1">
      <alignment horizontal="center" vertical="top" wrapText="1" readingOrder="1"/>
    </xf>
    <xf numFmtId="165" fontId="12" fillId="0" borderId="3" xfId="5" applyNumberFormat="1" applyFont="1" applyFill="1" applyBorder="1" applyAlignment="1">
      <alignment vertical="top" shrinkToFit="1" readingOrder="1"/>
    </xf>
    <xf numFmtId="4" fontId="12" fillId="0" borderId="3" xfId="5" applyNumberFormat="1" applyFont="1" applyFill="1" applyBorder="1" applyAlignment="1">
      <alignment vertical="top" shrinkToFit="1" readingOrder="1"/>
    </xf>
    <xf numFmtId="0" fontId="13" fillId="0" borderId="2" xfId="0" applyFont="1" applyBorder="1" applyAlignment="1">
      <alignment vertical="top" wrapText="1" readingOrder="1"/>
    </xf>
    <xf numFmtId="3" fontId="13" fillId="0" borderId="2" xfId="5" applyNumberFormat="1" applyFont="1" applyFill="1" applyBorder="1" applyAlignment="1">
      <alignment horizontal="center" vertical="top" wrapText="1" readingOrder="1"/>
    </xf>
    <xf numFmtId="165" fontId="13" fillId="0" borderId="3" xfId="5" applyNumberFormat="1" applyFont="1" applyFill="1" applyBorder="1" applyAlignment="1">
      <alignment vertical="top" shrinkToFit="1" readingOrder="1"/>
    </xf>
    <xf numFmtId="165" fontId="13" fillId="0" borderId="2" xfId="5" applyNumberFormat="1" applyFont="1" applyFill="1" applyBorder="1" applyAlignment="1">
      <alignment vertical="top" shrinkToFit="1" readingOrder="1"/>
    </xf>
    <xf numFmtId="0" fontId="13" fillId="0" borderId="0" xfId="0" applyFont="1" applyAlignment="1">
      <alignment vertical="top"/>
    </xf>
    <xf numFmtId="0" fontId="12" fillId="0" borderId="2" xfId="0" applyFont="1" applyBorder="1" applyAlignment="1">
      <alignment vertical="top" wrapText="1" readingOrder="1"/>
    </xf>
    <xf numFmtId="3" fontId="12" fillId="0" borderId="2" xfId="5" applyNumberFormat="1" applyFont="1" applyFill="1" applyBorder="1" applyAlignment="1">
      <alignment horizontal="center" vertical="top" wrapText="1" readingOrder="1"/>
    </xf>
    <xf numFmtId="165" fontId="12" fillId="0" borderId="2" xfId="5" applyNumberFormat="1" applyFont="1" applyFill="1" applyBorder="1" applyAlignment="1">
      <alignment vertical="top" shrinkToFit="1" readingOrder="1"/>
    </xf>
    <xf numFmtId="4" fontId="12" fillId="0" borderId="2" xfId="5" applyNumberFormat="1" applyFont="1" applyFill="1" applyBorder="1" applyAlignment="1">
      <alignment vertical="top" shrinkToFit="1" readingOrder="1"/>
    </xf>
    <xf numFmtId="4" fontId="13" fillId="0" borderId="2" xfId="5" applyNumberFormat="1" applyFont="1" applyFill="1" applyBorder="1" applyAlignment="1">
      <alignment vertical="top" shrinkToFit="1" readingOrder="1"/>
    </xf>
    <xf numFmtId="43" fontId="12" fillId="0" borderId="3" xfId="5" applyFont="1" applyFill="1" applyBorder="1" applyAlignment="1">
      <alignment vertical="top" wrapText="1" readingOrder="1"/>
    </xf>
    <xf numFmtId="0" fontId="12" fillId="0" borderId="6" xfId="0" applyFont="1" applyBorder="1" applyAlignment="1">
      <alignment vertical="top" wrapText="1" readingOrder="1"/>
    </xf>
    <xf numFmtId="3" fontId="12" fillId="0" borderId="6" xfId="5" applyNumberFormat="1" applyFont="1" applyFill="1" applyBorder="1" applyAlignment="1">
      <alignment horizontal="center" vertical="top" wrapText="1" readingOrder="1"/>
    </xf>
    <xf numFmtId="0" fontId="4" fillId="0" borderId="8" xfId="0" applyFont="1" applyBorder="1" applyAlignment="1">
      <alignment horizontal="center" vertical="top" wrapText="1" readingOrder="1"/>
    </xf>
    <xf numFmtId="3" fontId="4" fillId="0" borderId="8" xfId="5" applyNumberFormat="1" applyFont="1" applyFill="1" applyBorder="1" applyAlignment="1">
      <alignment horizontal="center" vertical="top" wrapText="1" readingOrder="1"/>
    </xf>
    <xf numFmtId="164" fontId="4" fillId="0" borderId="8" xfId="5" applyNumberFormat="1" applyFont="1" applyFill="1" applyBorder="1" applyAlignment="1">
      <alignment vertical="top" shrinkToFit="1" readingOrder="1"/>
    </xf>
    <xf numFmtId="165" fontId="4" fillId="0" borderId="8" xfId="5" applyNumberFormat="1" applyFont="1" applyFill="1" applyBorder="1" applyAlignment="1">
      <alignment vertical="top" shrinkToFit="1" readingOrder="1"/>
    </xf>
    <xf numFmtId="4" fontId="14" fillId="0" borderId="8" xfId="5" applyNumberFormat="1" applyFont="1" applyFill="1" applyBorder="1" applyAlignment="1">
      <alignment vertical="top" shrinkToFit="1" readingOrder="1"/>
    </xf>
    <xf numFmtId="0" fontId="4" fillId="0" borderId="0" xfId="0" applyFont="1" applyAlignment="1">
      <alignment vertical="top" wrapText="1" readingOrder="1"/>
    </xf>
    <xf numFmtId="3" fontId="4" fillId="0" borderId="0" xfId="5" applyNumberFormat="1" applyFont="1" applyFill="1" applyBorder="1" applyAlignment="1">
      <alignment horizontal="center" vertical="top" wrapText="1" readingOrder="1"/>
    </xf>
    <xf numFmtId="164" fontId="4" fillId="0" borderId="0" xfId="5" applyNumberFormat="1" applyFont="1" applyFill="1" applyBorder="1" applyAlignment="1">
      <alignment vertical="top" shrinkToFit="1" readingOrder="1"/>
    </xf>
    <xf numFmtId="165" fontId="4" fillId="0" borderId="0" xfId="5" applyNumberFormat="1" applyFont="1" applyFill="1" applyBorder="1" applyAlignment="1">
      <alignment vertical="top" shrinkToFit="1" readingOrder="1"/>
    </xf>
    <xf numFmtId="4" fontId="15" fillId="0" borderId="2" xfId="5" applyNumberFormat="1" applyFont="1" applyFill="1" applyBorder="1" applyAlignment="1">
      <alignment horizontal="center" vertical="top" wrapText="1" shrinkToFit="1" readingOrder="1"/>
    </xf>
    <xf numFmtId="3" fontId="12" fillId="0" borderId="7" xfId="5" applyNumberFormat="1" applyFont="1" applyFill="1" applyBorder="1" applyAlignment="1">
      <alignment horizontal="center" vertical="top" wrapText="1" readingOrder="1"/>
    </xf>
    <xf numFmtId="4" fontId="12" fillId="0" borderId="0" xfId="5" applyNumberFormat="1" applyFont="1" applyFill="1" applyAlignment="1">
      <alignment horizontal="center" vertical="top"/>
    </xf>
    <xf numFmtId="4" fontId="12" fillId="0" borderId="3" xfId="5" applyNumberFormat="1" applyFont="1" applyFill="1" applyBorder="1" applyAlignment="1">
      <alignment horizontal="center" vertical="top" shrinkToFit="1" readingOrder="1"/>
    </xf>
    <xf numFmtId="4" fontId="13" fillId="0" borderId="3" xfId="5" applyNumberFormat="1" applyFont="1" applyFill="1" applyBorder="1" applyAlignment="1">
      <alignment horizontal="center" vertical="top" shrinkToFit="1" readingOrder="1"/>
    </xf>
    <xf numFmtId="43" fontId="12" fillId="0" borderId="3" xfId="5" applyFont="1" applyFill="1" applyBorder="1" applyAlignment="1">
      <alignment horizontal="center" vertical="top" shrinkToFit="1" readingOrder="1"/>
    </xf>
    <xf numFmtId="4" fontId="4" fillId="0" borderId="8" xfId="5" applyNumberFormat="1" applyFont="1" applyFill="1" applyBorder="1" applyAlignment="1">
      <alignment horizontal="center" vertical="top" shrinkToFit="1" readingOrder="1"/>
    </xf>
    <xf numFmtId="165" fontId="4" fillId="0" borderId="0" xfId="5" applyNumberFormat="1" applyFont="1" applyFill="1" applyBorder="1" applyAlignment="1">
      <alignment horizontal="center" vertical="top" shrinkToFit="1" readingOrder="1"/>
    </xf>
    <xf numFmtId="0" fontId="16" fillId="0" borderId="0" xfId="0" applyFont="1" applyAlignment="1">
      <alignment horizontal="center" vertical="top"/>
    </xf>
    <xf numFmtId="4" fontId="6" fillId="0" borderId="12" xfId="5" applyNumberFormat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4" fontId="6" fillId="0" borderId="1" xfId="5" applyNumberFormat="1" applyFont="1" applyFill="1" applyBorder="1" applyAlignment="1">
      <alignment horizontal="center" vertical="center" wrapText="1" readingOrder="1"/>
    </xf>
    <xf numFmtId="0" fontId="6" fillId="0" borderId="0" xfId="0" applyFont="1" applyAlignment="1">
      <alignment horizontal="left" vertical="top" wrapText="1"/>
    </xf>
    <xf numFmtId="4" fontId="5" fillId="0" borderId="12" xfId="5" applyNumberFormat="1" applyFont="1" applyFill="1" applyBorder="1" applyAlignment="1">
      <alignment horizontal="center"/>
    </xf>
  </cellXfs>
  <cellStyles count="6">
    <cellStyle name="Normal 2 2" xfId="2" xr:uid="{00000000-0005-0000-0000-000000000000}"/>
    <cellStyle name="Normal 3" xfId="1" xr:uid="{00000000-0005-0000-0000-000001000000}"/>
    <cellStyle name="จุลภาค" xfId="5" builtinId="3"/>
    <cellStyle name="ปกติ" xfId="0" builtinId="0"/>
    <cellStyle name="ปกติ 116 2" xfId="4" xr:uid="{00000000-0005-0000-0000-000004000000}"/>
    <cellStyle name="ปกติ 2 2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.92.23\&#3648;&#3619;&#3656;&#3591;&#3619;&#3633;&#3604;&#3648;&#3610;&#3636;&#3585;&#3592;&#3656;&#3634;&#3618;55\koy\&#3648;&#3619;&#3656;&#3591;&#3619;&#3633;&#3604;%2050\&#3588;&#3603;&#3632;&#3585;&#3619;&#3619;&#3617;&#3585;&#3634;&#3619;&#3605;&#3636;&#3604;&#3605;&#3634;&#3617;&#3648;&#3619;&#3656;&#3591;&#3619;&#3633;&#3604;\meeting%202_2550\&#3612;&#3621;&#3648;&#3610;&#3636;&#3585;&#3592;&#3656;&#3634;&#3618;&#3592;&#3633;&#3591;&#3627;&#3623;&#3633;&#3604;_&#3617;&#3637;&#3609;&#3634;&#3588;&#3617;%20255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จังหวัด_ลำดับ"/>
      <sheetName val="จังหวัด_ลงทุน"/>
      <sheetName val="จังหวัด"/>
      <sheetName val="จังหวัด_up"/>
      <sheetName val="จังหวัด_meeting"/>
    </sheetNames>
    <sheetDataSet>
      <sheetData sheetId="0">
        <row r="23">
          <cell r="D23">
            <v>52.929474265686764</v>
          </cell>
          <cell r="I23">
            <v>51.208944582218898</v>
          </cell>
        </row>
        <row r="36">
          <cell r="D36">
            <v>44.20983752977935</v>
          </cell>
          <cell r="I36">
            <v>45.802887876777554</v>
          </cell>
        </row>
        <row r="47">
          <cell r="D47">
            <v>50.954385170945841</v>
          </cell>
          <cell r="I47">
            <v>45.932797002454265</v>
          </cell>
        </row>
        <row r="68">
          <cell r="I68">
            <v>48.596615217626805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0000"/>
  </sheetPr>
  <dimension ref="A1:F28"/>
  <sheetViews>
    <sheetView zoomScale="120" zoomScaleNormal="120" zoomScaleSheetLayoutView="120" workbookViewId="0">
      <selection activeCell="F24" sqref="F24"/>
    </sheetView>
  </sheetViews>
  <sheetFormatPr defaultColWidth="9" defaultRowHeight="20.100000000000001" customHeight="1"/>
  <cols>
    <col min="1" max="1" width="32.5703125" style="73" customWidth="1"/>
    <col min="2" max="2" width="9.42578125" style="74" customWidth="1"/>
    <col min="3" max="3" width="13.5703125" style="74" customWidth="1"/>
    <col min="4" max="4" width="14.140625" style="74" customWidth="1"/>
    <col min="5" max="5" width="9.140625" style="105" customWidth="1"/>
    <col min="6" max="6" width="18.85546875" style="74" customWidth="1"/>
    <col min="7" max="16384" width="9" style="73"/>
  </cols>
  <sheetData>
    <row r="1" spans="1:6" ht="24.75" customHeight="1">
      <c r="A1" s="111" t="s">
        <v>46</v>
      </c>
      <c r="B1" s="111"/>
      <c r="C1" s="111"/>
      <c r="D1" s="111"/>
      <c r="E1" s="111"/>
      <c r="F1" s="111"/>
    </row>
    <row r="2" spans="1:6" ht="24.75" customHeight="1">
      <c r="A2" s="111" t="s">
        <v>51</v>
      </c>
      <c r="B2" s="111"/>
      <c r="C2" s="111"/>
      <c r="D2" s="111"/>
      <c r="E2" s="111"/>
      <c r="F2" s="111"/>
    </row>
    <row r="3" spans="1:6" ht="20.25" customHeight="1"/>
    <row r="4" spans="1:6" ht="47.25" customHeight="1">
      <c r="A4" s="75" t="s">
        <v>19</v>
      </c>
      <c r="B4" s="76" t="s">
        <v>0</v>
      </c>
      <c r="C4" s="76" t="s">
        <v>47</v>
      </c>
      <c r="D4" s="76" t="s">
        <v>48</v>
      </c>
      <c r="E4" s="76" t="s">
        <v>21</v>
      </c>
      <c r="F4" s="76" t="s">
        <v>31</v>
      </c>
    </row>
    <row r="5" spans="1:6" ht="24.95" customHeight="1">
      <c r="A5" s="77" t="s">
        <v>5</v>
      </c>
      <c r="B5" s="78">
        <v>10</v>
      </c>
      <c r="C5" s="79">
        <f>2307895/1000000</f>
        <v>2.3078949999999998</v>
      </c>
      <c r="D5" s="79">
        <f>1898840.76/1000000</f>
        <v>1.8988407599999999</v>
      </c>
      <c r="E5" s="106">
        <f>D5*100/C5</f>
        <v>82.275873035818364</v>
      </c>
      <c r="F5" s="80"/>
    </row>
    <row r="6" spans="1:6" s="85" customFormat="1" ht="28.5" customHeight="1">
      <c r="A6" s="81" t="s">
        <v>6</v>
      </c>
      <c r="B6" s="82">
        <v>73</v>
      </c>
      <c r="C6" s="83">
        <f>137449259.84/1000000</f>
        <v>137.44925984</v>
      </c>
      <c r="D6" s="84">
        <f>99945606.33/1000000</f>
        <v>99.945606330000004</v>
      </c>
      <c r="E6" s="107">
        <f t="shared" ref="E6:E20" si="0">D6*100/C6</f>
        <v>72.714546768999185</v>
      </c>
      <c r="F6" s="103" t="s">
        <v>44</v>
      </c>
    </row>
    <row r="7" spans="1:6" ht="24.95" customHeight="1">
      <c r="A7" s="86" t="s">
        <v>7</v>
      </c>
      <c r="B7" s="87">
        <v>16</v>
      </c>
      <c r="C7" s="79">
        <f>5842500/1000000</f>
        <v>5.8425000000000002</v>
      </c>
      <c r="D7" s="88">
        <f>4621675.69/1000000</f>
        <v>4.62167569</v>
      </c>
      <c r="E7" s="106">
        <f t="shared" si="0"/>
        <v>79.104419169875911</v>
      </c>
      <c r="F7" s="89"/>
    </row>
    <row r="8" spans="1:6" ht="24.95" customHeight="1">
      <c r="A8" s="86" t="s">
        <v>8</v>
      </c>
      <c r="B8" s="87">
        <v>11</v>
      </c>
      <c r="C8" s="79">
        <f>1347250/1000000</f>
        <v>1.3472500000000001</v>
      </c>
      <c r="D8" s="88">
        <f>1083235/1000000</f>
        <v>1.0832349999999999</v>
      </c>
      <c r="E8" s="106">
        <f t="shared" si="0"/>
        <v>80.403414362590453</v>
      </c>
      <c r="F8" s="89"/>
    </row>
    <row r="9" spans="1:6" ht="24.95" customHeight="1">
      <c r="A9" s="86" t="s">
        <v>9</v>
      </c>
      <c r="B9" s="87">
        <v>8</v>
      </c>
      <c r="C9" s="79">
        <f>726280/1000000</f>
        <v>0.72628000000000004</v>
      </c>
      <c r="D9" s="88">
        <f>583563.8/1000000</f>
        <v>0.58356380000000008</v>
      </c>
      <c r="E9" s="106">
        <f t="shared" si="0"/>
        <v>80.349699840282</v>
      </c>
      <c r="F9" s="89"/>
    </row>
    <row r="10" spans="1:6" ht="24.95" customHeight="1">
      <c r="A10" s="86" t="s">
        <v>10</v>
      </c>
      <c r="B10" s="87">
        <v>1</v>
      </c>
      <c r="C10" s="79">
        <f>523000/1000000</f>
        <v>0.52300000000000002</v>
      </c>
      <c r="D10" s="88">
        <f>397843.42/1000000</f>
        <v>0.39784342</v>
      </c>
      <c r="E10" s="106">
        <f t="shared" si="0"/>
        <v>76.069487571701728</v>
      </c>
      <c r="F10" s="89"/>
    </row>
    <row r="11" spans="1:6" s="85" customFormat="1" ht="24.95" customHeight="1">
      <c r="A11" s="81" t="s">
        <v>11</v>
      </c>
      <c r="B11" s="82">
        <v>1</v>
      </c>
      <c r="C11" s="83">
        <f>5239590/1000000</f>
        <v>5.2395899999999997</v>
      </c>
      <c r="D11" s="84">
        <f>3775722.99/1000000</f>
        <v>3.7757229900000002</v>
      </c>
      <c r="E11" s="107">
        <f t="shared" si="0"/>
        <v>72.061420645508534</v>
      </c>
      <c r="F11" s="90"/>
    </row>
    <row r="12" spans="1:6" ht="24.95" customHeight="1">
      <c r="A12" s="86" t="s">
        <v>12</v>
      </c>
      <c r="B12" s="87">
        <v>1</v>
      </c>
      <c r="C12" s="79">
        <f>2559200/1000000</f>
        <v>2.5592000000000001</v>
      </c>
      <c r="D12" s="88">
        <f>1978781.32/1000000</f>
        <v>1.97878132</v>
      </c>
      <c r="E12" s="106">
        <f t="shared" si="0"/>
        <v>77.320307908721475</v>
      </c>
      <c r="F12" s="89"/>
    </row>
    <row r="13" spans="1:6" s="85" customFormat="1" ht="24.95" customHeight="1">
      <c r="A13" s="81" t="s">
        <v>13</v>
      </c>
      <c r="B13" s="82">
        <v>51</v>
      </c>
      <c r="C13" s="83">
        <f>9278004/1000000</f>
        <v>9.2780039999999993</v>
      </c>
      <c r="D13" s="84">
        <f>6556758/1000000</f>
        <v>6.5567580000000003</v>
      </c>
      <c r="E13" s="107">
        <f t="shared" si="0"/>
        <v>70.669919952610499</v>
      </c>
      <c r="F13" s="90"/>
    </row>
    <row r="14" spans="1:6" ht="24.95" customHeight="1">
      <c r="A14" s="86" t="s">
        <v>14</v>
      </c>
      <c r="B14" s="87">
        <v>16</v>
      </c>
      <c r="C14" s="79">
        <f>16096524/1000000</f>
        <v>16.096523999999999</v>
      </c>
      <c r="D14" s="88">
        <f>14584318.16/1000000</f>
        <v>14.58431816</v>
      </c>
      <c r="E14" s="106">
        <f t="shared" si="0"/>
        <v>90.605388840472642</v>
      </c>
      <c r="F14" s="89"/>
    </row>
    <row r="15" spans="1:6" ht="24.95" customHeight="1">
      <c r="A15" s="86" t="s">
        <v>15</v>
      </c>
      <c r="B15" s="87">
        <v>9</v>
      </c>
      <c r="C15" s="79">
        <f>9323455/1000000</f>
        <v>9.3234549999999992</v>
      </c>
      <c r="D15" s="88">
        <f>8647083.33/1000000</f>
        <v>8.647083330000001</v>
      </c>
      <c r="E15" s="106">
        <f t="shared" si="0"/>
        <v>92.745482549119416</v>
      </c>
      <c r="F15" s="89"/>
    </row>
    <row r="16" spans="1:6" s="85" customFormat="1" ht="24.95" customHeight="1">
      <c r="A16" s="81" t="s">
        <v>16</v>
      </c>
      <c r="B16" s="82">
        <v>1</v>
      </c>
      <c r="C16" s="83">
        <f>470900/1000000</f>
        <v>0.47089999999999999</v>
      </c>
      <c r="D16" s="84">
        <f>350594.67/1000000</f>
        <v>0.35059467</v>
      </c>
      <c r="E16" s="107">
        <f t="shared" si="0"/>
        <v>74.45204289658102</v>
      </c>
      <c r="F16" s="90"/>
    </row>
    <row r="17" spans="1:6" ht="24.95" customHeight="1">
      <c r="A17" s="86" t="s">
        <v>17</v>
      </c>
      <c r="B17" s="87">
        <v>29</v>
      </c>
      <c r="C17" s="79">
        <f>7209080/1000000</f>
        <v>7.2090800000000002</v>
      </c>
      <c r="D17" s="88">
        <f>5703996/1000000</f>
        <v>5.7039960000000001</v>
      </c>
      <c r="E17" s="106">
        <f t="shared" si="0"/>
        <v>79.122384548375095</v>
      </c>
      <c r="F17" s="89"/>
    </row>
    <row r="18" spans="1:6" ht="24.95" customHeight="1">
      <c r="A18" s="86" t="s">
        <v>18</v>
      </c>
      <c r="B18" s="87">
        <v>17</v>
      </c>
      <c r="C18" s="79">
        <f>10504624.78/1000000</f>
        <v>10.504624779999999</v>
      </c>
      <c r="D18" s="88">
        <f>8149417.75/1000000</f>
        <v>8.1494177499999996</v>
      </c>
      <c r="E18" s="106">
        <f t="shared" si="0"/>
        <v>77.579332157735593</v>
      </c>
      <c r="F18" s="89"/>
    </row>
    <row r="19" spans="1:6" s="85" customFormat="1" ht="24.95" customHeight="1">
      <c r="A19" s="81" t="s">
        <v>22</v>
      </c>
      <c r="B19" s="82">
        <v>12</v>
      </c>
      <c r="C19" s="83">
        <f>3109007/1000000</f>
        <v>3.1090070000000001</v>
      </c>
      <c r="D19" s="84">
        <f>2255333.67/1000000</f>
        <v>2.2553336699999997</v>
      </c>
      <c r="E19" s="107">
        <f t="shared" si="0"/>
        <v>72.541929625761526</v>
      </c>
      <c r="F19" s="90"/>
    </row>
    <row r="20" spans="1:6" ht="24.95" customHeight="1">
      <c r="A20" s="86" t="s">
        <v>23</v>
      </c>
      <c r="B20" s="87">
        <v>12</v>
      </c>
      <c r="C20" s="79">
        <f>8792742/1000000</f>
        <v>8.7927420000000005</v>
      </c>
      <c r="D20" s="88">
        <f>6856324.92/1000000</f>
        <v>6.8563249199999996</v>
      </c>
      <c r="E20" s="106">
        <f t="shared" si="0"/>
        <v>77.977096564416414</v>
      </c>
      <c r="F20" s="89"/>
    </row>
    <row r="21" spans="1:6" ht="24.95" customHeight="1">
      <c r="A21" s="86" t="s">
        <v>24</v>
      </c>
      <c r="B21" s="87">
        <v>4</v>
      </c>
      <c r="C21" s="91">
        <v>0</v>
      </c>
      <c r="D21" s="91">
        <v>0</v>
      </c>
      <c r="E21" s="108">
        <v>0</v>
      </c>
      <c r="F21" s="78" t="s">
        <v>1</v>
      </c>
    </row>
    <row r="22" spans="1:6" ht="24.95" customHeight="1" thickBot="1">
      <c r="A22" s="92" t="s">
        <v>25</v>
      </c>
      <c r="B22" s="93">
        <v>1</v>
      </c>
      <c r="C22" s="91">
        <v>0</v>
      </c>
      <c r="D22" s="91">
        <v>0</v>
      </c>
      <c r="E22" s="108">
        <v>0</v>
      </c>
      <c r="F22" s="104"/>
    </row>
    <row r="23" spans="1:6" s="72" customFormat="1" ht="24.95" customHeight="1" thickTop="1">
      <c r="A23" s="94" t="s">
        <v>2</v>
      </c>
      <c r="B23" s="95">
        <f>SUM(B5:B22)</f>
        <v>273</v>
      </c>
      <c r="C23" s="96">
        <f>SUM(C5:C22)</f>
        <v>220.77931161999999</v>
      </c>
      <c r="D23" s="97">
        <f>SUM(D5:D22)</f>
        <v>167.38909580999996</v>
      </c>
      <c r="E23" s="109">
        <f>D23*100/C23</f>
        <v>75.81738278906586</v>
      </c>
      <c r="F23" s="98"/>
    </row>
    <row r="24" spans="1:6" s="72" customFormat="1" ht="24.95" customHeight="1">
      <c r="A24" s="99"/>
      <c r="B24" s="100"/>
      <c r="C24" s="101"/>
      <c r="D24" s="102"/>
      <c r="E24" s="110"/>
      <c r="F24" s="102"/>
    </row>
    <row r="25" spans="1:6" ht="20.25" customHeight="1">
      <c r="A25" s="72" t="s">
        <v>49</v>
      </c>
    </row>
    <row r="26" spans="1:6" ht="20.25" customHeight="1">
      <c r="A26" s="73" t="s">
        <v>50</v>
      </c>
    </row>
    <row r="27" spans="1:6" ht="20.25" customHeight="1">
      <c r="A27" s="73" t="s">
        <v>52</v>
      </c>
    </row>
    <row r="28" spans="1:6" ht="20.100000000000001" customHeight="1">
      <c r="A28" s="73" t="s">
        <v>53</v>
      </c>
    </row>
  </sheetData>
  <mergeCells count="2">
    <mergeCell ref="A1:F1"/>
    <mergeCell ref="A2:F2"/>
  </mergeCells>
  <pageMargins left="0.59055118110236227" right="0.23622047244094491" top="0.51181102362204722" bottom="0.35433070866141736" header="0.31496062992125984" footer="0.15748031496062992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D6154-6264-4A98-83C7-1CD2C887C676}">
  <sheetPr>
    <tabColor rgb="FFC00000"/>
  </sheetPr>
  <dimension ref="A1:O33"/>
  <sheetViews>
    <sheetView tabSelected="1" zoomScale="70" zoomScaleNormal="70" zoomScaleSheetLayoutView="120" workbookViewId="0">
      <selection activeCell="I8" sqref="I8"/>
    </sheetView>
  </sheetViews>
  <sheetFormatPr defaultColWidth="9" defaultRowHeight="20.100000000000001" customHeight="1"/>
  <cols>
    <col min="1" max="1" width="34.28515625" style="1" customWidth="1"/>
    <col min="2" max="3" width="8.7109375" style="2" customWidth="1"/>
    <col min="4" max="4" width="6.42578125" style="2" customWidth="1"/>
    <col min="5" max="5" width="8.7109375" style="2" customWidth="1"/>
    <col min="6" max="9" width="10" style="2" customWidth="1"/>
    <col min="10" max="11" width="8.7109375" style="2" customWidth="1"/>
    <col min="12" max="12" width="7.28515625" style="2" customWidth="1"/>
    <col min="13" max="13" width="8.7109375" style="2" customWidth="1"/>
    <col min="14" max="14" width="6.42578125" style="2" customWidth="1"/>
    <col min="15" max="15" width="9.28515625" style="2" customWidth="1"/>
    <col min="16" max="16384" width="9" style="1"/>
  </cols>
  <sheetData>
    <row r="1" spans="1:15" ht="24.75" customHeight="1">
      <c r="A1" s="113" t="s">
        <v>28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35"/>
    </row>
    <row r="2" spans="1:15" ht="12" customHeight="1"/>
    <row r="3" spans="1:15" ht="24.95" customHeight="1">
      <c r="A3" s="3" t="s">
        <v>19</v>
      </c>
      <c r="B3" s="114" t="s">
        <v>0</v>
      </c>
      <c r="C3" s="114"/>
      <c r="D3" s="114"/>
      <c r="E3" s="114"/>
      <c r="F3" s="114" t="s">
        <v>26</v>
      </c>
      <c r="G3" s="114"/>
      <c r="H3" s="114"/>
      <c r="I3" s="114"/>
      <c r="J3" s="114" t="s">
        <v>20</v>
      </c>
      <c r="K3" s="114"/>
      <c r="L3" s="114"/>
      <c r="M3" s="114"/>
      <c r="N3" s="4" t="s">
        <v>21</v>
      </c>
      <c r="O3" s="4" t="s">
        <v>31</v>
      </c>
    </row>
    <row r="4" spans="1:15" ht="24.95" customHeight="1">
      <c r="A4" s="5"/>
      <c r="B4" s="6" t="s">
        <v>3</v>
      </c>
      <c r="C4" s="6" t="s">
        <v>4</v>
      </c>
      <c r="D4" s="68" t="s">
        <v>29</v>
      </c>
      <c r="E4" s="6" t="s">
        <v>2</v>
      </c>
      <c r="F4" s="6" t="s">
        <v>3</v>
      </c>
      <c r="G4" s="6" t="s">
        <v>4</v>
      </c>
      <c r="H4" s="68" t="s">
        <v>29</v>
      </c>
      <c r="I4" s="7" t="s">
        <v>2</v>
      </c>
      <c r="J4" s="6" t="s">
        <v>3</v>
      </c>
      <c r="K4" s="6" t="s">
        <v>4</v>
      </c>
      <c r="L4" s="68" t="s">
        <v>29</v>
      </c>
      <c r="M4" s="7" t="s">
        <v>2</v>
      </c>
      <c r="N4" s="8"/>
      <c r="O4" s="8"/>
    </row>
    <row r="5" spans="1:15" ht="24.95" customHeight="1">
      <c r="A5" s="9" t="s">
        <v>5</v>
      </c>
      <c r="B5" s="10">
        <v>10</v>
      </c>
      <c r="C5" s="10">
        <v>1</v>
      </c>
      <c r="D5" s="10" t="s">
        <v>1</v>
      </c>
      <c r="E5" s="11">
        <f>SUM(B5:D5)</f>
        <v>11</v>
      </c>
      <c r="F5" s="25">
        <f>2307895/1000000</f>
        <v>2.3078949999999998</v>
      </c>
      <c r="G5" s="23">
        <f>128000/1000000</f>
        <v>0.128</v>
      </c>
      <c r="H5" s="10" t="s">
        <v>1</v>
      </c>
      <c r="I5" s="28">
        <f>SUM(F5:H5)</f>
        <v>2.4358949999999999</v>
      </c>
      <c r="J5" s="24">
        <f>1898840.76/1000000</f>
        <v>1.8988407599999999</v>
      </c>
      <c r="K5" s="24">
        <f>128000/1000000</f>
        <v>0.128</v>
      </c>
      <c r="L5" s="29" t="s">
        <v>1</v>
      </c>
      <c r="M5" s="30">
        <f>SUM(J5:L5)</f>
        <v>2.0268407599999998</v>
      </c>
      <c r="N5" s="12">
        <f>M5/I5*100</f>
        <v>83.207230196703875</v>
      </c>
      <c r="O5" s="12"/>
    </row>
    <row r="6" spans="1:15" s="52" customFormat="1" ht="28.5" customHeight="1">
      <c r="A6" s="42" t="s">
        <v>6</v>
      </c>
      <c r="B6" s="43">
        <v>73</v>
      </c>
      <c r="C6" s="44">
        <v>1</v>
      </c>
      <c r="D6" s="44" t="s">
        <v>1</v>
      </c>
      <c r="E6" s="45">
        <f>SUM(B6:D6)</f>
        <v>74</v>
      </c>
      <c r="F6" s="46">
        <f>137449259.84/1000000</f>
        <v>137.44925984</v>
      </c>
      <c r="G6" s="44">
        <f>3900000/1000000</f>
        <v>3.9</v>
      </c>
      <c r="H6" s="44" t="s">
        <v>1</v>
      </c>
      <c r="I6" s="47">
        <f>SUM(F6:H6)</f>
        <v>141.34925984</v>
      </c>
      <c r="J6" s="48">
        <f>99945606.33/1000000</f>
        <v>99.945606330000004</v>
      </c>
      <c r="K6" s="49" t="s">
        <v>1</v>
      </c>
      <c r="L6" s="49" t="s">
        <v>1</v>
      </c>
      <c r="M6" s="50">
        <f>SUM(J6:L6)</f>
        <v>99.945606330000004</v>
      </c>
      <c r="N6" s="70">
        <f>M6/I6*100</f>
        <v>70.708262953151106</v>
      </c>
      <c r="O6" s="69" t="s">
        <v>44</v>
      </c>
    </row>
    <row r="7" spans="1:15" ht="24.95" customHeight="1">
      <c r="A7" s="13" t="s">
        <v>7</v>
      </c>
      <c r="B7" s="14">
        <v>16</v>
      </c>
      <c r="C7" s="10" t="s">
        <v>1</v>
      </c>
      <c r="D7" s="10" t="s">
        <v>1</v>
      </c>
      <c r="E7" s="11">
        <f t="shared" ref="E7:E22" si="0">SUM(B7:D7)</f>
        <v>16</v>
      </c>
      <c r="F7" s="25">
        <f>5842500/1000000</f>
        <v>5.8425000000000002</v>
      </c>
      <c r="G7" s="10" t="s">
        <v>1</v>
      </c>
      <c r="H7" s="10" t="s">
        <v>1</v>
      </c>
      <c r="I7" s="28">
        <f t="shared" ref="I7:I20" si="1">SUM(F7:H7)</f>
        <v>5.8425000000000002</v>
      </c>
      <c r="J7" s="31">
        <f>4621675.69/1000000</f>
        <v>4.62167569</v>
      </c>
      <c r="K7" s="29" t="s">
        <v>1</v>
      </c>
      <c r="L7" s="29" t="s">
        <v>1</v>
      </c>
      <c r="M7" s="30">
        <f t="shared" ref="M7:M20" si="2">SUM(J7:L7)</f>
        <v>4.62167569</v>
      </c>
      <c r="N7" s="12">
        <f t="shared" ref="N7:N20" si="3">M7/I7*100</f>
        <v>79.104419169875911</v>
      </c>
      <c r="O7" s="12"/>
    </row>
    <row r="8" spans="1:15" ht="24.95" customHeight="1">
      <c r="A8" s="13" t="s">
        <v>8</v>
      </c>
      <c r="B8" s="14">
        <v>11</v>
      </c>
      <c r="C8" s="10" t="s">
        <v>1</v>
      </c>
      <c r="D8" s="10" t="s">
        <v>1</v>
      </c>
      <c r="E8" s="11">
        <f t="shared" si="0"/>
        <v>11</v>
      </c>
      <c r="F8" s="25">
        <f>1347250/1000000</f>
        <v>1.3472500000000001</v>
      </c>
      <c r="G8" s="10" t="s">
        <v>1</v>
      </c>
      <c r="H8" s="10" t="s">
        <v>1</v>
      </c>
      <c r="I8" s="28">
        <f t="shared" si="1"/>
        <v>1.3472500000000001</v>
      </c>
      <c r="J8" s="31">
        <f>1083235/1000000</f>
        <v>1.0832349999999999</v>
      </c>
      <c r="K8" s="29" t="s">
        <v>1</v>
      </c>
      <c r="L8" s="29" t="s">
        <v>1</v>
      </c>
      <c r="M8" s="30">
        <f t="shared" si="2"/>
        <v>1.0832349999999999</v>
      </c>
      <c r="N8" s="12">
        <f t="shared" si="3"/>
        <v>80.403414362590453</v>
      </c>
      <c r="O8" s="12"/>
    </row>
    <row r="9" spans="1:15" ht="24.95" customHeight="1">
      <c r="A9" s="13" t="s">
        <v>9</v>
      </c>
      <c r="B9" s="14">
        <v>8</v>
      </c>
      <c r="C9" s="10" t="s">
        <v>1</v>
      </c>
      <c r="D9" s="10" t="s">
        <v>1</v>
      </c>
      <c r="E9" s="11">
        <f t="shared" si="0"/>
        <v>8</v>
      </c>
      <c r="F9" s="25">
        <f>726280/1000000</f>
        <v>0.72628000000000004</v>
      </c>
      <c r="G9" s="10" t="s">
        <v>1</v>
      </c>
      <c r="H9" s="10" t="s">
        <v>1</v>
      </c>
      <c r="I9" s="28">
        <f t="shared" si="1"/>
        <v>0.72628000000000004</v>
      </c>
      <c r="J9" s="31">
        <f>583563.8/1000000</f>
        <v>0.58356380000000008</v>
      </c>
      <c r="K9" s="29" t="s">
        <v>1</v>
      </c>
      <c r="L9" s="29" t="s">
        <v>1</v>
      </c>
      <c r="M9" s="30">
        <f t="shared" si="2"/>
        <v>0.58356380000000008</v>
      </c>
      <c r="N9" s="12">
        <f t="shared" si="3"/>
        <v>80.349699840282</v>
      </c>
      <c r="O9" s="12"/>
    </row>
    <row r="10" spans="1:15" ht="24.95" customHeight="1">
      <c r="A10" s="13" t="s">
        <v>10</v>
      </c>
      <c r="B10" s="14">
        <v>1</v>
      </c>
      <c r="C10" s="10" t="s">
        <v>1</v>
      </c>
      <c r="D10" s="10" t="s">
        <v>1</v>
      </c>
      <c r="E10" s="11">
        <f t="shared" si="0"/>
        <v>1</v>
      </c>
      <c r="F10" s="25">
        <f>523000/1000000</f>
        <v>0.52300000000000002</v>
      </c>
      <c r="G10" s="10" t="s">
        <v>1</v>
      </c>
      <c r="H10" s="10" t="s">
        <v>1</v>
      </c>
      <c r="I10" s="28">
        <f t="shared" si="1"/>
        <v>0.52300000000000002</v>
      </c>
      <c r="J10" s="31">
        <f>397843.42/1000000</f>
        <v>0.39784342</v>
      </c>
      <c r="K10" s="29" t="s">
        <v>1</v>
      </c>
      <c r="L10" s="29" t="s">
        <v>1</v>
      </c>
      <c r="M10" s="30">
        <f t="shared" si="2"/>
        <v>0.39784342</v>
      </c>
      <c r="N10" s="12">
        <f t="shared" si="3"/>
        <v>76.069487571701728</v>
      </c>
      <c r="O10" s="12"/>
    </row>
    <row r="11" spans="1:15" s="52" customFormat="1" ht="24.95" customHeight="1">
      <c r="A11" s="42" t="s">
        <v>11</v>
      </c>
      <c r="B11" s="43">
        <v>1</v>
      </c>
      <c r="C11" s="44" t="s">
        <v>1</v>
      </c>
      <c r="D11" s="44" t="s">
        <v>1</v>
      </c>
      <c r="E11" s="45">
        <f t="shared" si="0"/>
        <v>1</v>
      </c>
      <c r="F11" s="46">
        <f>5239590/1000000</f>
        <v>5.2395899999999997</v>
      </c>
      <c r="G11" s="44" t="s">
        <v>1</v>
      </c>
      <c r="H11" s="44" t="s">
        <v>1</v>
      </c>
      <c r="I11" s="47">
        <f t="shared" si="1"/>
        <v>5.2395899999999997</v>
      </c>
      <c r="J11" s="48">
        <f>3775722.99/1000000</f>
        <v>3.7757229900000002</v>
      </c>
      <c r="K11" s="49" t="s">
        <v>1</v>
      </c>
      <c r="L11" s="49" t="s">
        <v>1</v>
      </c>
      <c r="M11" s="50">
        <f t="shared" si="2"/>
        <v>3.7757229900000002</v>
      </c>
      <c r="N11" s="70">
        <f t="shared" si="3"/>
        <v>72.061420645508534</v>
      </c>
      <c r="O11" s="51"/>
    </row>
    <row r="12" spans="1:15" ht="24.95" customHeight="1">
      <c r="A12" s="13" t="s">
        <v>12</v>
      </c>
      <c r="B12" s="14">
        <v>1</v>
      </c>
      <c r="C12" s="10" t="s">
        <v>1</v>
      </c>
      <c r="D12" s="10" t="s">
        <v>1</v>
      </c>
      <c r="E12" s="11">
        <f t="shared" si="0"/>
        <v>1</v>
      </c>
      <c r="F12" s="25">
        <f>2559200/1000000</f>
        <v>2.5592000000000001</v>
      </c>
      <c r="G12" s="10" t="s">
        <v>1</v>
      </c>
      <c r="H12" s="10" t="s">
        <v>1</v>
      </c>
      <c r="I12" s="28">
        <f t="shared" si="1"/>
        <v>2.5592000000000001</v>
      </c>
      <c r="J12" s="31">
        <f>1978781.32/1000000</f>
        <v>1.97878132</v>
      </c>
      <c r="K12" s="29" t="s">
        <v>1</v>
      </c>
      <c r="L12" s="29" t="s">
        <v>1</v>
      </c>
      <c r="M12" s="30">
        <f t="shared" si="2"/>
        <v>1.97878132</v>
      </c>
      <c r="N12" s="12">
        <f t="shared" si="3"/>
        <v>77.32030790872146</v>
      </c>
      <c r="O12" s="12"/>
    </row>
    <row r="13" spans="1:15" ht="24.95" customHeight="1">
      <c r="A13" s="13" t="s">
        <v>13</v>
      </c>
      <c r="B13" s="43">
        <v>51</v>
      </c>
      <c r="C13" s="43">
        <v>1</v>
      </c>
      <c r="D13" s="44" t="s">
        <v>1</v>
      </c>
      <c r="E13" s="45">
        <f t="shared" si="0"/>
        <v>52</v>
      </c>
      <c r="F13" s="46">
        <f>9278004/1000000</f>
        <v>9.2780039999999993</v>
      </c>
      <c r="G13" s="53">
        <f>395000/1000000</f>
        <v>0.39500000000000002</v>
      </c>
      <c r="H13" s="44" t="s">
        <v>1</v>
      </c>
      <c r="I13" s="47">
        <f t="shared" si="1"/>
        <v>9.6730039999999988</v>
      </c>
      <c r="J13" s="48">
        <f>6556758/1000000</f>
        <v>6.5567580000000003</v>
      </c>
      <c r="K13" s="49">
        <v>0.35389999999999999</v>
      </c>
      <c r="L13" s="49" t="s">
        <v>1</v>
      </c>
      <c r="M13" s="50">
        <f t="shared" si="2"/>
        <v>6.9106580000000006</v>
      </c>
      <c r="N13" s="70">
        <f>M13/I13*100</f>
        <v>71.442728649755566</v>
      </c>
      <c r="O13" s="38" t="s">
        <v>45</v>
      </c>
    </row>
    <row r="14" spans="1:15" ht="24.95" customHeight="1">
      <c r="A14" s="13" t="s">
        <v>14</v>
      </c>
      <c r="B14" s="14">
        <v>16</v>
      </c>
      <c r="C14" s="10" t="s">
        <v>1</v>
      </c>
      <c r="D14" s="10" t="s">
        <v>1</v>
      </c>
      <c r="E14" s="11">
        <f t="shared" si="0"/>
        <v>16</v>
      </c>
      <c r="F14" s="25">
        <f>16096524/1000000</f>
        <v>16.096523999999999</v>
      </c>
      <c r="G14" s="10" t="s">
        <v>1</v>
      </c>
      <c r="H14" s="10" t="s">
        <v>1</v>
      </c>
      <c r="I14" s="28">
        <f t="shared" si="1"/>
        <v>16.096523999999999</v>
      </c>
      <c r="J14" s="31">
        <f>14584318.16/1000000</f>
        <v>14.58431816</v>
      </c>
      <c r="K14" s="29" t="s">
        <v>1</v>
      </c>
      <c r="L14" s="29" t="s">
        <v>1</v>
      </c>
      <c r="M14" s="30">
        <f t="shared" si="2"/>
        <v>14.58431816</v>
      </c>
      <c r="N14" s="12">
        <f t="shared" si="3"/>
        <v>90.605388840472642</v>
      </c>
      <c r="O14" s="12"/>
    </row>
    <row r="15" spans="1:15" ht="24.95" customHeight="1">
      <c r="A15" s="13" t="s">
        <v>15</v>
      </c>
      <c r="B15" s="14">
        <v>9</v>
      </c>
      <c r="C15" s="10" t="s">
        <v>1</v>
      </c>
      <c r="D15" s="10" t="s">
        <v>1</v>
      </c>
      <c r="E15" s="11">
        <f t="shared" si="0"/>
        <v>9</v>
      </c>
      <c r="F15" s="25">
        <f>9323455/1000000</f>
        <v>9.3234549999999992</v>
      </c>
      <c r="G15" s="10" t="s">
        <v>1</v>
      </c>
      <c r="H15" s="10" t="s">
        <v>1</v>
      </c>
      <c r="I15" s="28">
        <f t="shared" si="1"/>
        <v>9.3234549999999992</v>
      </c>
      <c r="J15" s="31">
        <f>8647083.33/1000000</f>
        <v>8.647083330000001</v>
      </c>
      <c r="K15" s="29" t="s">
        <v>1</v>
      </c>
      <c r="L15" s="29" t="s">
        <v>1</v>
      </c>
      <c r="M15" s="30">
        <f t="shared" si="2"/>
        <v>8.647083330000001</v>
      </c>
      <c r="N15" s="12">
        <f t="shared" si="3"/>
        <v>92.745482549119416</v>
      </c>
      <c r="O15" s="12"/>
    </row>
    <row r="16" spans="1:15" s="52" customFormat="1" ht="24.95" customHeight="1">
      <c r="A16" s="42" t="s">
        <v>16</v>
      </c>
      <c r="B16" s="43">
        <v>1</v>
      </c>
      <c r="C16" s="44" t="s">
        <v>1</v>
      </c>
      <c r="D16" s="44" t="s">
        <v>1</v>
      </c>
      <c r="E16" s="45">
        <f t="shared" si="0"/>
        <v>1</v>
      </c>
      <c r="F16" s="46">
        <f>470900/1000000</f>
        <v>0.47089999999999999</v>
      </c>
      <c r="G16" s="44" t="s">
        <v>1</v>
      </c>
      <c r="H16" s="44" t="s">
        <v>1</v>
      </c>
      <c r="I16" s="47">
        <f>SUM(F16:H16)</f>
        <v>0.47089999999999999</v>
      </c>
      <c r="J16" s="48">
        <f>350594.67/1000000</f>
        <v>0.35059467</v>
      </c>
      <c r="K16" s="49" t="s">
        <v>1</v>
      </c>
      <c r="L16" s="49" t="s">
        <v>1</v>
      </c>
      <c r="M16" s="50">
        <f t="shared" si="2"/>
        <v>0.35059467</v>
      </c>
      <c r="N16" s="70">
        <f t="shared" si="3"/>
        <v>74.45204289658102</v>
      </c>
      <c r="O16" s="51"/>
    </row>
    <row r="17" spans="1:15" ht="24.95" customHeight="1">
      <c r="A17" s="13" t="s">
        <v>17</v>
      </c>
      <c r="B17" s="14">
        <v>29</v>
      </c>
      <c r="C17" s="14">
        <v>7</v>
      </c>
      <c r="D17" s="10" t="s">
        <v>1</v>
      </c>
      <c r="E17" s="11">
        <f t="shared" si="0"/>
        <v>36</v>
      </c>
      <c r="F17" s="25">
        <f>7209080/1000000</f>
        <v>7.2090800000000002</v>
      </c>
      <c r="G17" s="26">
        <f>10016200/1000000</f>
        <v>10.0162</v>
      </c>
      <c r="H17" s="10" t="s">
        <v>1</v>
      </c>
      <c r="I17" s="28">
        <f t="shared" si="1"/>
        <v>17.225279999999998</v>
      </c>
      <c r="J17" s="31">
        <f>5703996/1000000</f>
        <v>5.7039960000000001</v>
      </c>
      <c r="K17" s="31">
        <f>8329818/1000000</f>
        <v>8.3298179999999995</v>
      </c>
      <c r="L17" s="29" t="s">
        <v>1</v>
      </c>
      <c r="M17" s="30">
        <f t="shared" si="2"/>
        <v>14.033814</v>
      </c>
      <c r="N17" s="12">
        <f t="shared" si="3"/>
        <v>81.472196678370395</v>
      </c>
      <c r="O17" s="12"/>
    </row>
    <row r="18" spans="1:15" ht="24.95" customHeight="1">
      <c r="A18" s="13" t="s">
        <v>18</v>
      </c>
      <c r="B18" s="14">
        <v>17</v>
      </c>
      <c r="C18" s="10" t="s">
        <v>1</v>
      </c>
      <c r="D18" s="10" t="s">
        <v>1</v>
      </c>
      <c r="E18" s="11">
        <f t="shared" si="0"/>
        <v>17</v>
      </c>
      <c r="F18" s="25">
        <f>10504624.78/1000000</f>
        <v>10.504624779999999</v>
      </c>
      <c r="G18" s="10" t="s">
        <v>1</v>
      </c>
      <c r="H18" s="10" t="s">
        <v>1</v>
      </c>
      <c r="I18" s="28">
        <f t="shared" si="1"/>
        <v>10.504624779999999</v>
      </c>
      <c r="J18" s="31">
        <f>8149417.75/1000000</f>
        <v>8.1494177499999996</v>
      </c>
      <c r="K18" s="29" t="s">
        <v>1</v>
      </c>
      <c r="L18" s="29" t="s">
        <v>1</v>
      </c>
      <c r="M18" s="30">
        <f t="shared" si="2"/>
        <v>8.1494177499999996</v>
      </c>
      <c r="N18" s="12">
        <f t="shared" si="3"/>
        <v>77.579332157735578</v>
      </c>
      <c r="O18" s="12"/>
    </row>
    <row r="19" spans="1:15" s="52" customFormat="1" ht="24.95" customHeight="1">
      <c r="A19" s="42" t="s">
        <v>22</v>
      </c>
      <c r="B19" s="43">
        <v>12</v>
      </c>
      <c r="C19" s="44" t="s">
        <v>1</v>
      </c>
      <c r="D19" s="44">
        <v>4</v>
      </c>
      <c r="E19" s="45">
        <f t="shared" si="0"/>
        <v>16</v>
      </c>
      <c r="F19" s="46">
        <f>3109007/1000000</f>
        <v>3.1090070000000001</v>
      </c>
      <c r="G19" s="44" t="s">
        <v>1</v>
      </c>
      <c r="H19" s="53">
        <f>1294538/1000000</f>
        <v>1.294538</v>
      </c>
      <c r="I19" s="47">
        <f t="shared" si="1"/>
        <v>4.4035450000000003</v>
      </c>
      <c r="J19" s="48">
        <f>2255333.67/1000000</f>
        <v>2.2553336699999997</v>
      </c>
      <c r="K19" s="49" t="s">
        <v>1</v>
      </c>
      <c r="L19" s="54">
        <f>985658.2/1000000</f>
        <v>0.98565819999999993</v>
      </c>
      <c r="M19" s="50">
        <f>SUM(J19:L19)</f>
        <v>3.2409918699999998</v>
      </c>
      <c r="N19" s="70">
        <f t="shared" si="3"/>
        <v>73.599608270155059</v>
      </c>
      <c r="O19" s="51"/>
    </row>
    <row r="20" spans="1:15" ht="24.95" customHeight="1">
      <c r="A20" s="13" t="s">
        <v>23</v>
      </c>
      <c r="B20" s="14">
        <v>12</v>
      </c>
      <c r="C20" s="10" t="s">
        <v>1</v>
      </c>
      <c r="D20" s="10" t="s">
        <v>1</v>
      </c>
      <c r="E20" s="11">
        <f t="shared" si="0"/>
        <v>12</v>
      </c>
      <c r="F20" s="25">
        <f>8792742/1000000</f>
        <v>8.7927420000000005</v>
      </c>
      <c r="G20" s="10" t="s">
        <v>1</v>
      </c>
      <c r="H20" s="10" t="s">
        <v>1</v>
      </c>
      <c r="I20" s="28">
        <f t="shared" si="1"/>
        <v>8.7927420000000005</v>
      </c>
      <c r="J20" s="31">
        <f>6856324.92/1000000</f>
        <v>6.8563249199999996</v>
      </c>
      <c r="K20" s="29" t="s">
        <v>1</v>
      </c>
      <c r="L20" s="29" t="s">
        <v>1</v>
      </c>
      <c r="M20" s="30">
        <f t="shared" si="2"/>
        <v>6.8563249199999996</v>
      </c>
      <c r="N20" s="12">
        <f t="shared" si="3"/>
        <v>77.977096564416414</v>
      </c>
      <c r="O20" s="12"/>
    </row>
    <row r="21" spans="1:15" ht="24.95" customHeight="1">
      <c r="A21" s="13" t="s">
        <v>24</v>
      </c>
      <c r="B21" s="14">
        <v>4</v>
      </c>
      <c r="C21" s="10" t="s">
        <v>1</v>
      </c>
      <c r="D21" s="10" t="s">
        <v>1</v>
      </c>
      <c r="E21" s="11">
        <f t="shared" si="0"/>
        <v>4</v>
      </c>
      <c r="F21" s="10" t="s">
        <v>1</v>
      </c>
      <c r="G21" s="10" t="s">
        <v>1</v>
      </c>
      <c r="H21" s="10" t="s">
        <v>1</v>
      </c>
      <c r="I21" s="15" t="s">
        <v>1</v>
      </c>
      <c r="J21" s="29" t="s">
        <v>1</v>
      </c>
      <c r="K21" s="29" t="s">
        <v>1</v>
      </c>
      <c r="L21" s="29" t="s">
        <v>1</v>
      </c>
      <c r="M21" s="32" t="s">
        <v>1</v>
      </c>
      <c r="N21" s="10" t="s">
        <v>1</v>
      </c>
      <c r="O21" s="10" t="s">
        <v>1</v>
      </c>
    </row>
    <row r="22" spans="1:15" ht="24.95" customHeight="1" thickBot="1">
      <c r="A22" s="16" t="s">
        <v>25</v>
      </c>
      <c r="B22" s="17">
        <v>1</v>
      </c>
      <c r="C22" s="10" t="s">
        <v>1</v>
      </c>
      <c r="D22" s="10" t="s">
        <v>1</v>
      </c>
      <c r="E22" s="11">
        <f t="shared" si="0"/>
        <v>1</v>
      </c>
      <c r="F22" s="10" t="s">
        <v>1</v>
      </c>
      <c r="G22" s="10" t="s">
        <v>1</v>
      </c>
      <c r="H22" s="10" t="s">
        <v>1</v>
      </c>
      <c r="I22" s="19" t="s">
        <v>1</v>
      </c>
      <c r="J22" s="29" t="s">
        <v>1</v>
      </c>
      <c r="K22" s="29" t="s">
        <v>1</v>
      </c>
      <c r="L22" s="29" t="s">
        <v>1</v>
      </c>
      <c r="M22" s="33" t="s">
        <v>1</v>
      </c>
      <c r="N22" s="18" t="s">
        <v>1</v>
      </c>
      <c r="O22" s="18" t="s">
        <v>1</v>
      </c>
    </row>
    <row r="23" spans="1:15" s="22" customFormat="1" ht="24.95" customHeight="1" thickTop="1">
      <c r="A23" s="20" t="s">
        <v>2</v>
      </c>
      <c r="B23" s="21">
        <f>SUM(B5:B22)</f>
        <v>273</v>
      </c>
      <c r="C23" s="21">
        <f>SUM(C5:C22)</f>
        <v>10</v>
      </c>
      <c r="D23" s="21">
        <f>SUM(D19:D22)</f>
        <v>4</v>
      </c>
      <c r="E23" s="39">
        <f>SUM(B23:D23)</f>
        <v>287</v>
      </c>
      <c r="F23" s="27">
        <f>SUM(F5:F22)</f>
        <v>220.77931161999999</v>
      </c>
      <c r="G23" s="27">
        <f>SUM(G5:G22)</f>
        <v>14.4392</v>
      </c>
      <c r="H23" s="27">
        <f>SUM(H5:H22)</f>
        <v>1.294538</v>
      </c>
      <c r="I23" s="40">
        <f>SUM(F23:H23)</f>
        <v>236.51304961999998</v>
      </c>
      <c r="J23" s="34">
        <f>SUM(J5:J22)</f>
        <v>167.38909580999996</v>
      </c>
      <c r="K23" s="34">
        <f>SUM(K5:K22)</f>
        <v>8.8117179999999991</v>
      </c>
      <c r="L23" s="34">
        <f>SUM(L5:L22)</f>
        <v>0.98565819999999993</v>
      </c>
      <c r="M23" s="41">
        <f>SUM(J23:L23)</f>
        <v>177.18647200999993</v>
      </c>
      <c r="N23" s="71">
        <f>M23/I23*100</f>
        <v>74.916150417358068</v>
      </c>
      <c r="O23" s="37"/>
    </row>
    <row r="24" spans="1:15" ht="20.25" customHeight="1">
      <c r="A24" s="1" t="s">
        <v>30</v>
      </c>
      <c r="M24" s="2" t="s">
        <v>27</v>
      </c>
    </row>
    <row r="25" spans="1:15" ht="20.25" customHeight="1"/>
    <row r="26" spans="1:15" ht="12" customHeight="1"/>
    <row r="27" spans="1:15" ht="18.75" customHeight="1">
      <c r="A27" s="115" t="s">
        <v>32</v>
      </c>
      <c r="B27" s="115"/>
      <c r="C27" s="115"/>
      <c r="D27" s="115"/>
      <c r="E27" s="115"/>
      <c r="F27" s="115"/>
      <c r="G27" s="115"/>
      <c r="H27" s="115"/>
      <c r="I27" s="115"/>
      <c r="J27" s="115"/>
      <c r="K27" s="115"/>
      <c r="L27" s="115"/>
      <c r="M27" s="115"/>
      <c r="N27" s="115"/>
      <c r="O27" s="36"/>
    </row>
    <row r="28" spans="1:15" ht="7.5" customHeight="1"/>
    <row r="29" spans="1:15" ht="20.100000000000001" customHeight="1">
      <c r="A29" s="56" t="s">
        <v>33</v>
      </c>
      <c r="B29" s="116" t="s">
        <v>2</v>
      </c>
      <c r="C29" s="116"/>
      <c r="D29" s="116" t="s">
        <v>36</v>
      </c>
      <c r="E29" s="116"/>
      <c r="F29" s="116" t="s">
        <v>37</v>
      </c>
      <c r="G29" s="116"/>
      <c r="H29" s="116" t="s">
        <v>38</v>
      </c>
      <c r="I29" s="116"/>
      <c r="J29" s="116" t="s">
        <v>39</v>
      </c>
      <c r="K29" s="116"/>
      <c r="L29" s="112" t="s">
        <v>43</v>
      </c>
      <c r="M29" s="112"/>
    </row>
    <row r="30" spans="1:15" ht="20.100000000000001" customHeight="1">
      <c r="A30" s="57"/>
      <c r="B30" s="55" t="s">
        <v>34</v>
      </c>
      <c r="C30" s="55" t="s">
        <v>35</v>
      </c>
      <c r="D30" s="55" t="s">
        <v>34</v>
      </c>
      <c r="E30" s="55" t="s">
        <v>35</v>
      </c>
      <c r="F30" s="55" t="s">
        <v>34</v>
      </c>
      <c r="G30" s="55" t="s">
        <v>35</v>
      </c>
      <c r="H30" s="55" t="s">
        <v>34</v>
      </c>
      <c r="I30" s="55" t="s">
        <v>35</v>
      </c>
      <c r="J30" s="55" t="s">
        <v>34</v>
      </c>
      <c r="K30" s="55" t="s">
        <v>35</v>
      </c>
      <c r="L30" s="64" t="s">
        <v>34</v>
      </c>
      <c r="M30" s="64" t="s">
        <v>35</v>
      </c>
    </row>
    <row r="31" spans="1:15" ht="20.100000000000001" customHeight="1">
      <c r="A31" s="58" t="s">
        <v>40</v>
      </c>
      <c r="B31" s="59">
        <v>93</v>
      </c>
      <c r="C31" s="59">
        <v>100</v>
      </c>
      <c r="D31" s="59">
        <v>32</v>
      </c>
      <c r="E31" s="59">
        <v>34.08</v>
      </c>
      <c r="F31" s="59">
        <v>20</v>
      </c>
      <c r="G31" s="59">
        <v>22.16</v>
      </c>
      <c r="H31" s="59">
        <v>23</v>
      </c>
      <c r="I31" s="59">
        <v>25.5</v>
      </c>
      <c r="J31" s="59">
        <v>18</v>
      </c>
      <c r="K31" s="59">
        <v>18.260000000000002</v>
      </c>
      <c r="L31" s="65">
        <f>D31+F31+H31</f>
        <v>75</v>
      </c>
      <c r="M31" s="65">
        <f>E31+G31+I31</f>
        <v>81.739999999999995</v>
      </c>
    </row>
    <row r="32" spans="1:15" ht="20.100000000000001" customHeight="1">
      <c r="A32" s="60" t="s">
        <v>41</v>
      </c>
      <c r="B32" s="61">
        <v>98</v>
      </c>
      <c r="C32" s="61">
        <v>100</v>
      </c>
      <c r="D32" s="61">
        <v>35</v>
      </c>
      <c r="E32" s="61">
        <v>35.33</v>
      </c>
      <c r="F32" s="61">
        <v>20</v>
      </c>
      <c r="G32" s="61">
        <v>20.45</v>
      </c>
      <c r="H32" s="61">
        <v>25</v>
      </c>
      <c r="I32" s="61">
        <v>25.98</v>
      </c>
      <c r="J32" s="61">
        <v>18</v>
      </c>
      <c r="K32" s="61">
        <v>18.239999999999998</v>
      </c>
      <c r="L32" s="66">
        <f t="shared" ref="L32:M33" si="4">D32+F32+H32</f>
        <v>80</v>
      </c>
      <c r="M32" s="66">
        <f t="shared" si="4"/>
        <v>81.760000000000005</v>
      </c>
    </row>
    <row r="33" spans="1:13" ht="20.100000000000001" customHeight="1">
      <c r="A33" s="62" t="s">
        <v>42</v>
      </c>
      <c r="B33" s="63">
        <v>75</v>
      </c>
      <c r="C33" s="63">
        <v>100</v>
      </c>
      <c r="D33" s="63">
        <v>19</v>
      </c>
      <c r="E33" s="63">
        <v>28.96</v>
      </c>
      <c r="F33" s="63">
        <v>20</v>
      </c>
      <c r="G33" s="63">
        <v>29.19</v>
      </c>
      <c r="H33" s="63">
        <v>18</v>
      </c>
      <c r="I33" s="63">
        <v>23.5</v>
      </c>
      <c r="J33" s="63">
        <v>18</v>
      </c>
      <c r="K33" s="63">
        <v>18.350000000000001</v>
      </c>
      <c r="L33" s="67">
        <f t="shared" si="4"/>
        <v>57</v>
      </c>
      <c r="M33" s="67">
        <f t="shared" si="4"/>
        <v>81.650000000000006</v>
      </c>
    </row>
  </sheetData>
  <mergeCells count="11">
    <mergeCell ref="L29:M29"/>
    <mergeCell ref="A1:N1"/>
    <mergeCell ref="B3:E3"/>
    <mergeCell ref="F3:I3"/>
    <mergeCell ref="J3:M3"/>
    <mergeCell ref="A27:N27"/>
    <mergeCell ref="B29:C29"/>
    <mergeCell ref="D29:E29"/>
    <mergeCell ref="F29:G29"/>
    <mergeCell ref="H29:I29"/>
    <mergeCell ref="J29:K29"/>
  </mergeCells>
  <pageMargins left="0.27559055118110237" right="0.23622047244094491" top="0.35433070866141736" bottom="0.35433070866141736" header="0.31496062992125984" footer="0.15748031496062992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แยกงบหน่วยล้านบาท</vt:lpstr>
      <vt:lpstr>แยกงบหน่วยล้านบาท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my</cp:lastModifiedBy>
  <cp:lastPrinted>2023-07-26T04:41:40Z</cp:lastPrinted>
  <dcterms:created xsi:type="dcterms:W3CDTF">2022-08-03T02:13:35Z</dcterms:created>
  <dcterms:modified xsi:type="dcterms:W3CDTF">2023-07-26T04:41:45Z</dcterms:modified>
</cp:coreProperties>
</file>